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19"/>
  <workbookPr codeName="ThisWorkbook" defaultThemeVersion="166925"/>
  <mc:AlternateContent xmlns:mc="http://schemas.openxmlformats.org/markup-compatibility/2006">
    <mc:Choice Requires="x15">
      <x15ac:absPath xmlns:x15ac="http://schemas.microsoft.com/office/spreadsheetml/2010/11/ac" url="https://mintic-my.sharepoint.com/personal/rrubio_mintic_gov_co/Documents/1. Evaluación técnica definitiva LF 2.0/"/>
    </mc:Choice>
  </mc:AlternateContent>
  <xr:revisionPtr revIDLastSave="16" documentId="13_ncr:1_{B07C8603-18B2-457F-A514-6EA7B1958853}" xr6:coauthVersionLast="47" xr6:coauthVersionMax="47" xr10:uidLastSave="{ED2E727F-EA81-4E4A-B788-E9AD70C44529}"/>
  <bookViews>
    <workbookView xWindow="-120" yWindow="-120" windowWidth="20730" windowHeight="11040" tabRatio="755" xr2:uid="{00473EA7-88E8-491B-B800-433EC08ABE0C}"/>
  </bookViews>
  <sheets>
    <sheet name="Resumen región 20" sheetId="15" r:id="rId1"/>
    <sheet name="Novatel Comunicacion" sheetId="6" r:id="rId2"/>
    <sheet name="Punto Red Telecomuni" sheetId="17" r:id="rId3"/>
    <sheet name="Variables" sheetId="2" r:id="rId4"/>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28" i="15" l="1"/>
  <c r="I27" i="15"/>
  <c r="B28" i="15"/>
  <c r="B27" i="15"/>
  <c r="B68" i="17"/>
  <c r="E68" i="17" s="1"/>
  <c r="J28" i="15" s="1"/>
  <c r="F49" i="17"/>
  <c r="G49" i="17" s="1"/>
  <c r="G28" i="15" s="1"/>
  <c r="D37" i="17"/>
  <c r="C37" i="17"/>
  <c r="E64" i="17"/>
  <c r="E60" i="17"/>
  <c r="H28" i="15" s="1"/>
  <c r="E28" i="15"/>
  <c r="C28" i="15"/>
  <c r="K28" i="15" l="1"/>
  <c r="E37" i="17"/>
  <c r="C33" i="17" s="1"/>
  <c r="C44" i="17" s="1"/>
  <c r="B16" i="17" s="1"/>
  <c r="B18" i="17" l="1"/>
  <c r="F28" i="15" s="1"/>
  <c r="D28" i="15"/>
  <c r="D22" i="17" l="1"/>
  <c r="D23" i="17"/>
  <c r="D24" i="17"/>
  <c r="D25" i="17"/>
  <c r="D26" i="17" l="1"/>
  <c r="E60" i="6"/>
  <c r="H27" i="15" s="1"/>
  <c r="C27" i="15"/>
  <c r="E3" i="15"/>
  <c r="B68" i="6" s="1"/>
  <c r="E64" i="6"/>
  <c r="E5" i="15"/>
  <c r="F49" i="6" s="1"/>
  <c r="G49" i="6" s="1"/>
  <c r="G27" i="15" s="1"/>
  <c r="E27" i="15"/>
  <c r="D37" i="6" l="1"/>
  <c r="C37" i="6"/>
  <c r="E68" i="6"/>
  <c r="J27" i="15" s="1"/>
  <c r="K27" i="15" s="1"/>
  <c r="E37" i="6" l="1"/>
  <c r="C33" i="6" s="1"/>
  <c r="C44" i="6" s="1"/>
  <c r="B16" i="6" s="1"/>
  <c r="B18" i="6" l="1"/>
  <c r="F27" i="15" s="1"/>
  <c r="D27" i="15"/>
  <c r="D25" i="6" l="1"/>
  <c r="D23" i="6"/>
  <c r="D22" i="6"/>
  <c r="D24" i="6"/>
  <c r="D26" i="6" l="1"/>
</calcChain>
</file>

<file path=xl/sharedStrings.xml><?xml version="1.0" encoding="utf-8"?>
<sst xmlns="http://schemas.openxmlformats.org/spreadsheetml/2006/main" count="286" uniqueCount="142">
  <si>
    <t xml:space="preserve">EVALUACIÓN CONVOCATORIA LINEAS DE FOMENTO 2.0 
2024   </t>
  </si>
  <si>
    <t>REGIÓN</t>
  </si>
  <si>
    <t>CANTIDAD DE ACCESOS DE LA REGIÓN</t>
  </si>
  <si>
    <t>INVERSIÓN (CAPEX)</t>
  </si>
  <si>
    <t>CANTIDAD DE MUNICIPIOS DE LA REGIÓN</t>
  </si>
  <si>
    <t>No.</t>
  </si>
  <si>
    <t>DEPARTAMENTO</t>
  </si>
  <si>
    <t>MUNICIPIO</t>
  </si>
  <si>
    <t>CANTIDAD DE ACCESOS POR MUNICIPIO</t>
  </si>
  <si>
    <t>GUAVIARE</t>
  </si>
  <si>
    <t>CALAMAR</t>
  </si>
  <si>
    <t>EL RETORNO</t>
  </si>
  <si>
    <t>META</t>
  </si>
  <si>
    <t>EL CASTILLO</t>
  </si>
  <si>
    <t>EL DORADO</t>
  </si>
  <si>
    <t>FUENTE DE ORO</t>
  </si>
  <si>
    <t>GRANADA</t>
  </si>
  <si>
    <t>LEJANÍAS</t>
  </si>
  <si>
    <t>MAPIRIPÁN</t>
  </si>
  <si>
    <t>MESETAS</t>
  </si>
  <si>
    <t>PUERTO CONCORDIA</t>
  </si>
  <si>
    <t>PUERTO LLERAS</t>
  </si>
  <si>
    <t>PUERTO RICO</t>
  </si>
  <si>
    <t>SAN JUAN DE ARAMA</t>
  </si>
  <si>
    <t>VISTAHERMOSA</t>
  </si>
  <si>
    <t>RESUMEN DE PROPUESTAS PARA LA REGIÓN</t>
  </si>
  <si>
    <t>No</t>
  </si>
  <si>
    <t>NOMBRE PROPONENTE</t>
  </si>
  <si>
    <t>REQUISITOS HABILITANTES</t>
  </si>
  <si>
    <t>CRITERIOS DE SELECCIÓN Y PRIORIZACIÓN</t>
  </si>
  <si>
    <t>JURÍDICOS</t>
  </si>
  <si>
    <t>TÉCNICOS</t>
  </si>
  <si>
    <t>FINANCIEROS</t>
  </si>
  <si>
    <t>ESTADO HABILITACIÓN</t>
  </si>
  <si>
    <t>PRESENCIA EN REGIÓN</t>
  </si>
  <si>
    <t>TIEMPO OPERACIÓN ADICIONAL</t>
  </si>
  <si>
    <t>VALOR  TARIFA MENSUAL</t>
  </si>
  <si>
    <t xml:space="preserve">MAYOR PORCENTAJE AL EXIGIDO DE ACCESOS </t>
  </si>
  <si>
    <t>PUNTAJE TOTAL</t>
  </si>
  <si>
    <t>PROPONENTE</t>
  </si>
  <si>
    <t>Novatel Comunicaciones ISP ESP S.A.S</t>
  </si>
  <si>
    <t>Orden</t>
  </si>
  <si>
    <t>Miembro del Proponente (para proponentes plurales ingrese 1 por fila)</t>
  </si>
  <si>
    <t>Número RUTIC (registrado en MinTIC)</t>
  </si>
  <si>
    <t>Apoderado o Representante Legal</t>
  </si>
  <si>
    <t>Porcentaje de participación en el Proponente Plural</t>
  </si>
  <si>
    <t>Debe acreditar indicadores financieros</t>
  </si>
  <si>
    <t>OBSERVACIONES</t>
  </si>
  <si>
    <t>Integrante 1</t>
  </si>
  <si>
    <t>Fabian Edgardo Díaz Cardozo</t>
  </si>
  <si>
    <t>Si</t>
  </si>
  <si>
    <t>RESUMEN REQUISITOS HABILITANTES</t>
  </si>
  <si>
    <t>REQUISITO HABILITANTE</t>
  </si>
  <si>
    <t>CUMPLE / NO CUMPLE</t>
  </si>
  <si>
    <t>Requisitos Jurídicos</t>
  </si>
  <si>
    <t>CUMPLE</t>
  </si>
  <si>
    <t>Requisitos Técnicos</t>
  </si>
  <si>
    <t>Requisitos Financieros</t>
  </si>
  <si>
    <t>20.2  RESUMEN CRITERIOS DE SELECCIÓN Y PRIORIZACIÓN - ASIGNACIÓN DE PUNTAJE</t>
  </si>
  <si>
    <t>CRITERIO</t>
  </si>
  <si>
    <t>PUNTAJE MÁXIMO</t>
  </si>
  <si>
    <t>PUNTAJE DEL PROPONENTE</t>
  </si>
  <si>
    <t>20.2.1</t>
  </si>
  <si>
    <t>Presencia en región interés con acceso Internet fijo (cantidad de municipios) :</t>
  </si>
  <si>
    <t>20.2.2</t>
  </si>
  <si>
    <t>Tiempo operación adicional al mínimo del proyecto (meses) :</t>
  </si>
  <si>
    <t>20.2.3</t>
  </si>
  <si>
    <t>Valor  tarifa mensual por servicio de Conectividad ($ / mes) :</t>
  </si>
  <si>
    <t>20.2.4</t>
  </si>
  <si>
    <t>Mayor porcentaje al exigido de accesos a internet fijo desplegados en Territorio Nal (cantidad de accesos) :</t>
  </si>
  <si>
    <t>TOTAL</t>
  </si>
  <si>
    <t>EVALUACIÓN TÉCNICA DEL PROPONENTE</t>
  </si>
  <si>
    <t>11.2 REQUISITOS TÉCNICOS HABILITANTES</t>
  </si>
  <si>
    <t>INTEGRANTE 1</t>
  </si>
  <si>
    <t>INTEGRANTE 2</t>
  </si>
  <si>
    <t>INTEGRANTE 3</t>
  </si>
  <si>
    <t>INTEGRANTE 4</t>
  </si>
  <si>
    <t>INTEGRANTE 5</t>
  </si>
  <si>
    <t>11.2.1</t>
  </si>
  <si>
    <t>Registro Único TIC</t>
  </si>
  <si>
    <t>11.2.2</t>
  </si>
  <si>
    <t>Pago de la Contraprestaciones (validado con corte fecha de presentación de propuestas -19/07/2024- Se validará nuevamente el estado para el informe final)</t>
  </si>
  <si>
    <t>11.2.3
11.2.4</t>
  </si>
  <si>
    <t>Reporte de información al Sistema de Información Integral del Sector TIC Colombia -  Proveedores de redes y servicios de telecomunicaciones que brinden acceso a Internet fijo residencial minorista que no superen un total de treinta mil (30.000) usuarios (accesos) reportados en el Sistema de Información Integral del Sector de TIC - Colombia TIC-</t>
  </si>
  <si>
    <t>Información acreditada mediante reporte de información en la plataforma HECaa - Herramienta de Cargue, Análisis y Auditoría radicado V3462460511152347-0274132OK del 19/07/2024 correspondienta al trimestre 2 de 2024.</t>
  </si>
  <si>
    <t>Contenido de la propuesta técnica</t>
  </si>
  <si>
    <t>Autorización de recolección, tratamiento y protección de datos</t>
  </si>
  <si>
    <t>11.2.4 Contenido de la propuesta técnica</t>
  </si>
  <si>
    <t>VALIDACIÓN DE LA PROPUESTA</t>
  </si>
  <si>
    <t>Cantidad de accesos a internet fijo de la propuesta</t>
  </si>
  <si>
    <t>Cantidad de accesos acreditados mediante boletín trimestral del sector TIC o reporte para el último corte oficial</t>
  </si>
  <si>
    <t>Plan de retención de suscriptores actuales</t>
  </si>
  <si>
    <t>Plan de comercialización para la vinculación de suscriptores nuevos</t>
  </si>
  <si>
    <t>Plan de retención de suscriptores nuevos</t>
  </si>
  <si>
    <r>
      <rPr>
        <b/>
        <sz val="9"/>
        <color rgb="FF000000"/>
        <rFont val="Arial Narrow"/>
        <family val="2"/>
      </rPr>
      <t xml:space="preserve">Notas: 
</t>
    </r>
    <r>
      <rPr>
        <sz val="9"/>
        <color rgb="FF000000"/>
        <rFont val="Arial Narrow"/>
        <family val="2"/>
      </rPr>
      <t xml:space="preserve">1. Los accesos acreditados mediante el boletín trimestral del sector TIC, se validaron con el boletín publicado en portal Colombia TIC del cuarto trimestre de 2023, correspondiente al publicado para la fecha de cierre de la presentación de propuestas.
2. Los accesos acreditados mediante  el reporte en plataforma HECAA, se validaron con los reportes presentados por el proponente para el primer trimestre de 2024 ó segundo trimestre de 2024, que corresponden a los reportes más reciente en la agenda de reportes sectoriales.
3. La propuesta técnica </t>
    </r>
    <r>
      <rPr>
        <b/>
        <sz val="9"/>
        <color rgb="FF000000"/>
        <rFont val="Arial Narrow"/>
        <family val="2"/>
      </rPr>
      <t>CUMPLE</t>
    </r>
    <r>
      <rPr>
        <sz val="9"/>
        <color rgb="FF000000"/>
        <rFont val="Arial Narrow"/>
        <family val="2"/>
      </rPr>
      <t xml:space="preserve">, sólo cuando la misma cumple con los parámetros establecidos en todos los apartados requeridos en los términos de referencia en su numeral </t>
    </r>
    <r>
      <rPr>
        <u/>
        <sz val="9"/>
        <color rgb="FF000000"/>
        <rFont val="Arial Narrow"/>
        <family val="2"/>
      </rPr>
      <t>11.2.4. Contenido de la propuesta técnica</t>
    </r>
    <r>
      <rPr>
        <sz val="9"/>
        <color rgb="FF000000"/>
        <rFont val="Arial Narrow"/>
        <family val="2"/>
      </rPr>
      <t>, no se aceptan cumplimientos parciales.</t>
    </r>
  </si>
  <si>
    <t>RESUMEN REQUISITOS TÉCNICOS HABILITANTES</t>
  </si>
  <si>
    <t>20.2  CRITERIOS DE SELECCIÓN Y PRIORIZACIÓN - ASIGNACIÓN DE PUNTAJE</t>
  </si>
  <si>
    <t>20.2.1 Presencia en región interés con acceso Internet fijo (cantidad de municipios)</t>
  </si>
  <si>
    <t>Porcentaje de presencia regional con accesos a Internet fijo</t>
  </si>
  <si>
    <t>Puntaje máximo</t>
  </si>
  <si>
    <t>Ofrecimiento (MUNICIPIOS) - Validado</t>
  </si>
  <si>
    <t>Ofrecimiento (CANTIDAD DE MUNICIPIOS) - Validado</t>
  </si>
  <si>
    <t>% Municipios Cubiertos en la Región</t>
  </si>
  <si>
    <t>Puntaje del proponente</t>
  </si>
  <si>
    <t>Presencia en 0% los municipios de la región</t>
  </si>
  <si>
    <t>Granada</t>
  </si>
  <si>
    <t>Valida la información prsentada en el anexo 5 para la región 20, y contrastada con el reporte de información en la plataforma HECaa - Herramienta de Cargue, Análisis y Auditoría radicado V3462460511152347-0274132OK del 19/07/2024 correspondienta al trimestre 2 de 2024, se encuentra que.
1. Sólo se evidencia presencia en 1 municipio (Granada) de la región 20.
2. Los demás municipios no se encuentran en el reporte indicado.</t>
  </si>
  <si>
    <t>Presencia entre el 1% y el 20% de los municipios de la región</t>
  </si>
  <si>
    <t>Presencia entre el 21% y el 50% de los municipios de la región</t>
  </si>
  <si>
    <t>Presencia entre el 51% y el 70% de los municipios de la región</t>
  </si>
  <si>
    <t>Presencia entre el 71% y el 100% de los municipios de la región</t>
  </si>
  <si>
    <t>20.2.2 Tiempo operación adicional al mínimo del proyecto (meses)</t>
  </si>
  <si>
    <t>Número de meses de operación adicionales</t>
  </si>
  <si>
    <t>Ofrecimiento (indíque con una X)</t>
  </si>
  <si>
    <t>Puntaje del proponente (digite puntaje correspondiente)</t>
  </si>
  <si>
    <t>0 meses adicionales</t>
  </si>
  <si>
    <t>2 meses adicionales</t>
  </si>
  <si>
    <t>4 meses adicionales</t>
  </si>
  <si>
    <t>6 meses adicionales</t>
  </si>
  <si>
    <t>X</t>
  </si>
  <si>
    <t>EN EL DOCUMENTO ANEXO 6 INCLUYEN LAS REGIONES 20 Y 25</t>
  </si>
  <si>
    <t>20.2.3 Valor  tarifa mensual por servicio de Conectividad ($ / mes) :</t>
  </si>
  <si>
    <t>Valor mínimo</t>
  </si>
  <si>
    <t>Valor máximo</t>
  </si>
  <si>
    <t>Ofrecimiento</t>
  </si>
  <si>
    <t>Validación de la condición</t>
  </si>
  <si>
    <t>20.2.4 Mayor porcentaje al exigido de accesos a internet fijo desplegados en Territorio Nal (cantidad de accesos) :</t>
  </si>
  <si>
    <t>Accesos mínimos exigidos para la región</t>
  </si>
  <si>
    <t>Ofrecimiento - Accesos acreditados por el proveedor interesado en el territorio nacional.</t>
  </si>
  <si>
    <r>
      <rPr>
        <b/>
        <sz val="9"/>
        <color rgb="FF000000"/>
        <rFont val="Arial Narrow"/>
        <family val="2"/>
      </rPr>
      <t xml:space="preserve">Notas: 
</t>
    </r>
    <r>
      <rPr>
        <sz val="9"/>
        <color rgb="FF000000"/>
        <rFont val="Arial Narrow"/>
        <family val="2"/>
      </rPr>
      <t>El proponente que presente propuesta para más de una región y que resulte asignatario de recursos para una de ellas, no recibirá puntaje por este criterio para las siguientes evaluaciones de acuerdo a la nota 4 del numeral 20.2.4. de los términos de referencia.</t>
    </r>
  </si>
  <si>
    <t>Punto Red Telecomunicaciones SAS</t>
  </si>
  <si>
    <t>EYDER ALBERTO RIVERA MORA</t>
  </si>
  <si>
    <t>Validación de proponente y representación legal en:
- 11.1.1. - 11.1.2 Carta de Presentación y Aval Técnico
- 11.1.5. CERL</t>
  </si>
  <si>
    <t>Información validada en los anexos:
- 11.2.4. Propuesta técnica
- 11.2.3. Reporte de información TIC (contrastada con Boletín trimestre 4 de 2023 de Colombia TIC)</t>
  </si>
  <si>
    <t xml:space="preserve">1. Mesetas 
2. Vistahermosa 
3. Lejanías 
4. Puerto Rico 
5. San Juan de Arama 
6. Mapiripan </t>
  </si>
  <si>
    <t>Condición revisada en ANEXO. Presencia en la región de interés con accesos a Internet fijo_ y contrastada con  Boletín trimestre 4 de 2023 Colombia TIC</t>
  </si>
  <si>
    <t>Condición revisado en ANEXO. Ofrecimiento tiempo de operación adicional</t>
  </si>
  <si>
    <t>Condición revisada en ANEXO. Ofrecimiento valor tarifa mensual.</t>
  </si>
  <si>
    <t>Condición revisada en 11.2.3. Reporte de información TIC (contrastada con Boletín trimestre 4 de 2023 de Colombia TIC)</t>
  </si>
  <si>
    <t>Cheque01</t>
  </si>
  <si>
    <t>Chequeo2</t>
  </si>
  <si>
    <t>NO CUMPLE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</si>
</sst>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quot;$&quot;* #,##0.00_);_(&quot;$&quot;* \(#,##0.00\);_(&quot;$&quot;* &quot;-&quot;??_);_(@_)"/>
    <numFmt numFmtId="165" formatCode="_(&quot;$&quot;* #,##0_);_(&quot;$&quot;* \(#,##0\);_(&quot;$&quot;* &quot;-&quot;??_);_(@_)"/>
    <numFmt numFmtId="166" formatCode="&quot;$&quot;\ #,##0"/>
    <numFmt numFmtId="167" formatCode="_(* #,##0.00_);_(* \(#,##0.00\);_(* &quot;-&quot;??_);_(@_)"/>
    <numFmt numFmtId="168" formatCode="_(* #,##0_);_(* \(#,##0\);_(* &quot;-&quot;??_);_(@_)"/>
  </numFmts>
  <fonts count="16">
    <font>
      <sz val="11"/>
      <color theme="1"/>
      <name val="Calibri"/>
      <family val="2"/>
      <scheme val="minor"/>
    </font>
    <font>
      <sz val="11"/>
      <color theme="1"/>
      <name val="Calibri"/>
      <family val="2"/>
      <scheme val="minor"/>
    </font>
    <font>
      <b/>
      <sz val="11"/>
      <color theme="1"/>
      <name val="Calibri"/>
      <family val="2"/>
      <scheme val="minor"/>
    </font>
    <font>
      <sz val="9"/>
      <color theme="1"/>
      <name val="Arial Narrow"/>
      <family val="2"/>
    </font>
    <font>
      <sz val="10"/>
      <color theme="1"/>
      <name val="Arial Narrow"/>
      <family val="2"/>
    </font>
    <font>
      <b/>
      <sz val="9"/>
      <color theme="1"/>
      <name val="Arial Narrow"/>
      <family val="2"/>
    </font>
    <font>
      <sz val="8"/>
      <name val="Calibri"/>
      <family val="2"/>
      <scheme val="minor"/>
    </font>
    <font>
      <sz val="9"/>
      <color theme="1" tint="0.499984740745262"/>
      <name val="Arial Narrow"/>
      <family val="2"/>
    </font>
    <font>
      <b/>
      <sz val="9"/>
      <color theme="1" tint="0.499984740745262"/>
      <name val="Arial Narrow"/>
      <family val="2"/>
    </font>
    <font>
      <b/>
      <sz val="10"/>
      <color theme="1"/>
      <name val="Arial Narrow"/>
      <family val="2"/>
    </font>
    <font>
      <sz val="9"/>
      <name val="Arial Narrow"/>
      <family val="2"/>
    </font>
    <font>
      <b/>
      <sz val="9"/>
      <color theme="0" tint="-0.499984740745262"/>
      <name val="Arial Narrow"/>
      <family val="2"/>
    </font>
    <font>
      <b/>
      <sz val="9"/>
      <name val="Arial Narrow"/>
      <family val="2"/>
    </font>
    <font>
      <sz val="9"/>
      <color rgb="FF000000"/>
      <name val="Arial Narrow"/>
      <family val="2"/>
    </font>
    <font>
      <b/>
      <sz val="9"/>
      <color rgb="FF000000"/>
      <name val="Arial Narrow"/>
      <family val="2"/>
    </font>
    <font>
      <u/>
      <sz val="9"/>
      <color rgb="FF000000"/>
      <name val="Arial Narrow"/>
      <family val="2"/>
    </font>
  </fonts>
  <fills count="6">
    <fill>
      <patternFill patternType="none"/>
    </fill>
    <fill>
      <patternFill patternType="gray125"/>
    </fill>
    <fill>
      <patternFill patternType="solid">
        <fgColor rgb="FFFFFFCC"/>
        <bgColor indexed="64"/>
      </patternFill>
    </fill>
    <fill>
      <patternFill patternType="solid">
        <fgColor theme="0" tint="-4.9989318521683403E-2"/>
        <bgColor indexed="64"/>
      </patternFill>
    </fill>
    <fill>
      <patternFill patternType="solid">
        <fgColor theme="4" tint="0.79998168889431442"/>
        <bgColor indexed="64"/>
      </patternFill>
    </fill>
    <fill>
      <patternFill patternType="solid">
        <fgColor rgb="FFCCECFF"/>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4">
    <xf numFmtId="0" fontId="0" fillId="0" borderId="0"/>
    <xf numFmtId="9"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cellStyleXfs>
  <cellXfs count="148">
    <xf numFmtId="0" fontId="0" fillId="0" borderId="0" xfId="0"/>
    <xf numFmtId="0" fontId="0" fillId="0" borderId="0" xfId="0" applyAlignment="1">
      <alignment horizontal="center"/>
    </xf>
    <xf numFmtId="0" fontId="0" fillId="0" borderId="0" xfId="0" applyAlignment="1">
      <alignment horizontal="center" vertical="center" wrapText="1"/>
    </xf>
    <xf numFmtId="0" fontId="0" fillId="0" borderId="1" xfId="0" applyBorder="1" applyAlignment="1">
      <alignment wrapText="1"/>
    </xf>
    <xf numFmtId="0" fontId="3" fillId="0" borderId="0" xfId="0" applyFont="1"/>
    <xf numFmtId="0" fontId="3" fillId="0" borderId="0" xfId="0" applyFont="1" applyAlignment="1">
      <alignment horizontal="center"/>
    </xf>
    <xf numFmtId="0" fontId="3" fillId="0" borderId="0" xfId="0" applyFont="1" applyAlignment="1">
      <alignment horizontal="right" vertical="center"/>
    </xf>
    <xf numFmtId="0" fontId="5" fillId="0" borderId="0" xfId="0" applyFont="1" applyAlignment="1">
      <alignment horizontal="center"/>
    </xf>
    <xf numFmtId="0" fontId="5" fillId="0" borderId="0" xfId="0" applyFont="1" applyAlignment="1">
      <alignment horizontal="left"/>
    </xf>
    <xf numFmtId="0" fontId="5" fillId="0" borderId="1" xfId="0" applyFont="1" applyBorder="1" applyAlignment="1">
      <alignment horizontal="center" vertical="center" wrapText="1"/>
    </xf>
    <xf numFmtId="0" fontId="3" fillId="0" borderId="1" xfId="0" applyFont="1" applyBorder="1" applyAlignment="1">
      <alignment vertical="center" wrapText="1"/>
    </xf>
    <xf numFmtId="0" fontId="3" fillId="0" borderId="1" xfId="0" applyFont="1" applyBorder="1" applyAlignment="1">
      <alignment horizontal="justify" vertical="center" wrapText="1"/>
    </xf>
    <xf numFmtId="0" fontId="3" fillId="0" borderId="1" xfId="0" applyFont="1" applyBorder="1" applyAlignment="1">
      <alignment vertical="center"/>
    </xf>
    <xf numFmtId="0" fontId="5" fillId="0" borderId="1" xfId="0" applyFont="1" applyBorder="1" applyAlignment="1">
      <alignment horizontal="center"/>
    </xf>
    <xf numFmtId="0" fontId="3" fillId="0" borderId="1" xfId="0" applyFont="1" applyBorder="1" applyAlignment="1">
      <alignment wrapText="1"/>
    </xf>
    <xf numFmtId="0" fontId="5" fillId="0" borderId="1" xfId="0" applyFont="1" applyBorder="1" applyAlignment="1">
      <alignment horizontal="left"/>
    </xf>
    <xf numFmtId="0" fontId="3" fillId="0" borderId="0" xfId="0" applyFont="1" applyAlignment="1">
      <alignment horizontal="left"/>
    </xf>
    <xf numFmtId="0" fontId="3" fillId="0" borderId="0" xfId="0" applyFont="1" applyAlignment="1">
      <alignment vertical="center"/>
    </xf>
    <xf numFmtId="0" fontId="3" fillId="0" borderId="0" xfId="0" applyFont="1" applyAlignment="1">
      <alignment horizontal="center" vertical="center"/>
    </xf>
    <xf numFmtId="0" fontId="3" fillId="0" borderId="1" xfId="0" applyFont="1" applyBorder="1" applyAlignment="1">
      <alignment horizontal="center"/>
    </xf>
    <xf numFmtId="0" fontId="7" fillId="0" borderId="1" xfId="0" applyFont="1" applyBorder="1" applyAlignment="1">
      <alignment vertical="center" wrapText="1"/>
    </xf>
    <xf numFmtId="0" fontId="5" fillId="0" borderId="0" xfId="0" applyFont="1"/>
    <xf numFmtId="0" fontId="8" fillId="0" borderId="0" xfId="0" applyFont="1" applyAlignment="1">
      <alignment horizontal="center"/>
    </xf>
    <xf numFmtId="0" fontId="4" fillId="0" borderId="1" xfId="0" applyFont="1" applyBorder="1" applyAlignment="1">
      <alignment horizontal="left" vertical="center"/>
    </xf>
    <xf numFmtId="0" fontId="9" fillId="3" borderId="1" xfId="0" applyFont="1" applyFill="1" applyBorder="1" applyAlignment="1">
      <alignment horizontal="center" vertical="center"/>
    </xf>
    <xf numFmtId="0" fontId="4" fillId="0" borderId="1" xfId="0" applyFont="1" applyBorder="1" applyAlignment="1">
      <alignment horizontal="center" vertical="center"/>
    </xf>
    <xf numFmtId="0" fontId="9" fillId="3" borderId="1" xfId="0" applyFont="1" applyFill="1" applyBorder="1" applyAlignment="1">
      <alignment horizontal="center" vertical="center" wrapText="1"/>
    </xf>
    <xf numFmtId="0" fontId="5" fillId="3" borderId="1" xfId="0" applyFont="1" applyFill="1" applyBorder="1" applyAlignment="1">
      <alignment horizontal="center"/>
    </xf>
    <xf numFmtId="2" fontId="3" fillId="0" borderId="1" xfId="0" applyNumberFormat="1" applyFont="1" applyBorder="1" applyAlignment="1">
      <alignment horizontal="center" vertical="center"/>
    </xf>
    <xf numFmtId="2" fontId="5" fillId="3" borderId="1" xfId="0" applyNumberFormat="1" applyFont="1" applyFill="1" applyBorder="1" applyAlignment="1">
      <alignment horizontal="center"/>
    </xf>
    <xf numFmtId="9" fontId="5" fillId="3" borderId="1" xfId="1" applyFont="1" applyFill="1" applyBorder="1" applyAlignment="1"/>
    <xf numFmtId="0" fontId="3" fillId="0" borderId="1" xfId="0" applyFont="1" applyBorder="1" applyAlignment="1">
      <alignment horizontal="center" vertical="center" wrapText="1"/>
    </xf>
    <xf numFmtId="0" fontId="5" fillId="3" borderId="1" xfId="0" applyFont="1" applyFill="1" applyBorder="1" applyAlignment="1">
      <alignment horizontal="center" vertical="center" wrapText="1"/>
    </xf>
    <xf numFmtId="2" fontId="3" fillId="0" borderId="1" xfId="0" applyNumberFormat="1" applyFont="1" applyBorder="1" applyAlignment="1">
      <alignment horizontal="center" vertical="center" wrapText="1"/>
    </xf>
    <xf numFmtId="0" fontId="0" fillId="0" borderId="0" xfId="0" applyAlignment="1">
      <alignment wrapText="1"/>
    </xf>
    <xf numFmtId="9" fontId="5" fillId="3" borderId="1" xfId="1" applyFont="1" applyFill="1" applyBorder="1" applyAlignment="1">
      <alignment vertical="center"/>
    </xf>
    <xf numFmtId="166" fontId="3" fillId="0" borderId="1" xfId="0" applyNumberFormat="1" applyFont="1" applyBorder="1" applyAlignment="1">
      <alignment horizontal="center" vertical="center"/>
    </xf>
    <xf numFmtId="0" fontId="11" fillId="2" borderId="1" xfId="0" applyFont="1" applyFill="1" applyBorder="1" applyAlignment="1">
      <alignment horizontal="center" vertical="center" wrapText="1"/>
    </xf>
    <xf numFmtId="0" fontId="3" fillId="0" borderId="2" xfId="0" applyFont="1" applyBorder="1" applyAlignment="1">
      <alignment vertical="center"/>
    </xf>
    <xf numFmtId="9" fontId="5" fillId="3" borderId="3" xfId="1" applyFont="1" applyFill="1" applyBorder="1" applyAlignment="1">
      <alignment vertical="center"/>
    </xf>
    <xf numFmtId="2" fontId="5" fillId="3" borderId="1" xfId="0" applyNumberFormat="1" applyFont="1" applyFill="1" applyBorder="1" applyAlignment="1">
      <alignment horizontal="center" vertical="center"/>
    </xf>
    <xf numFmtId="2" fontId="11" fillId="2" borderId="1" xfId="0" applyNumberFormat="1" applyFont="1" applyFill="1" applyBorder="1" applyAlignment="1">
      <alignment horizontal="center" vertical="center" wrapText="1"/>
    </xf>
    <xf numFmtId="3" fontId="3" fillId="0" borderId="1" xfId="0" applyNumberFormat="1" applyFont="1" applyBorder="1" applyAlignment="1">
      <alignment horizontal="center" vertical="center" wrapText="1"/>
    </xf>
    <xf numFmtId="0" fontId="2" fillId="5" borderId="1" xfId="0" applyFont="1" applyFill="1" applyBorder="1" applyAlignment="1">
      <alignment horizontal="center" vertical="center" wrapText="1"/>
    </xf>
    <xf numFmtId="3" fontId="0" fillId="0" borderId="1" xfId="0" applyNumberFormat="1" applyBorder="1" applyAlignment="1">
      <alignment horizontal="center" vertical="center" wrapText="1"/>
    </xf>
    <xf numFmtId="165" fontId="0" fillId="0" borderId="1" xfId="2" applyNumberFormat="1" applyFont="1" applyBorder="1" applyAlignment="1">
      <alignment horizontal="center" vertical="center" wrapText="1"/>
    </xf>
    <xf numFmtId="0" fontId="0" fillId="0" borderId="1" xfId="0" applyBorder="1" applyAlignment="1">
      <alignment horizontal="center" wrapText="1"/>
    </xf>
    <xf numFmtId="0" fontId="0" fillId="0" borderId="2" xfId="0" applyBorder="1" applyAlignment="1">
      <alignment wrapText="1"/>
    </xf>
    <xf numFmtId="0" fontId="0" fillId="0" borderId="18" xfId="0" applyBorder="1" applyAlignment="1">
      <alignment wrapText="1"/>
    </xf>
    <xf numFmtId="0" fontId="0" fillId="0" borderId="9" xfId="0" applyBorder="1" applyAlignment="1">
      <alignment wrapText="1"/>
    </xf>
    <xf numFmtId="0" fontId="0" fillId="0" borderId="20" xfId="0" applyBorder="1" applyAlignment="1">
      <alignment wrapText="1"/>
    </xf>
    <xf numFmtId="0" fontId="0" fillId="0" borderId="8" xfId="0" applyBorder="1" applyAlignment="1">
      <alignment wrapText="1"/>
    </xf>
    <xf numFmtId="0" fontId="0" fillId="3" borderId="18" xfId="0" applyFill="1" applyBorder="1" applyAlignment="1">
      <alignment wrapText="1"/>
    </xf>
    <xf numFmtId="0" fontId="0" fillId="3" borderId="9" xfId="0" applyFill="1" applyBorder="1" applyAlignment="1">
      <alignment wrapText="1"/>
    </xf>
    <xf numFmtId="0" fontId="2" fillId="5" borderId="2" xfId="0" applyFont="1" applyFill="1" applyBorder="1" applyAlignment="1">
      <alignment horizontal="center" vertical="center" wrapText="1"/>
    </xf>
    <xf numFmtId="0" fontId="2" fillId="3" borderId="18" xfId="0" applyFont="1" applyFill="1" applyBorder="1" applyAlignment="1">
      <alignment horizontal="center" vertical="center" wrapText="1"/>
    </xf>
    <xf numFmtId="0" fontId="0" fillId="0" borderId="17" xfId="0" applyBorder="1" applyAlignment="1">
      <alignment horizontal="center" wrapText="1"/>
    </xf>
    <xf numFmtId="0" fontId="0" fillId="0" borderId="7" xfId="0" applyBorder="1" applyAlignment="1">
      <alignment horizontal="center" wrapText="1"/>
    </xf>
    <xf numFmtId="0" fontId="5" fillId="2" borderId="1" xfId="0" applyFont="1" applyFill="1" applyBorder="1" applyAlignment="1">
      <alignment horizontal="center" vertical="center"/>
    </xf>
    <xf numFmtId="2" fontId="3" fillId="2" borderId="1" xfId="0" applyNumberFormat="1" applyFont="1" applyFill="1" applyBorder="1" applyAlignment="1">
      <alignment horizontal="center" vertical="center" wrapText="1"/>
    </xf>
    <xf numFmtId="0" fontId="3" fillId="0" borderId="0" xfId="0" applyFont="1" applyAlignment="1">
      <alignment horizontal="left" vertical="center"/>
    </xf>
    <xf numFmtId="0" fontId="0" fillId="0" borderId="1" xfId="0" applyBorder="1"/>
    <xf numFmtId="168" fontId="0" fillId="0" borderId="1" xfId="3" applyNumberFormat="1" applyFont="1" applyFill="1" applyBorder="1" applyAlignment="1"/>
    <xf numFmtId="3" fontId="0" fillId="0" borderId="1" xfId="0" applyNumberFormat="1" applyBorder="1"/>
    <xf numFmtId="0" fontId="10" fillId="0" borderId="1" xfId="0" applyFont="1" applyBorder="1" applyAlignment="1">
      <alignment vertical="center" wrapText="1"/>
    </xf>
    <xf numFmtId="9" fontId="3" fillId="0" borderId="1" xfId="0" applyNumberFormat="1" applyFont="1" applyBorder="1" applyAlignment="1">
      <alignment horizontal="center" vertical="center" wrapText="1"/>
    </xf>
    <xf numFmtId="0" fontId="12" fillId="2" borderId="1" xfId="0" applyFont="1" applyFill="1" applyBorder="1" applyAlignment="1">
      <alignment horizontal="center" vertical="center" wrapText="1"/>
    </xf>
    <xf numFmtId="0" fontId="10" fillId="0" borderId="1" xfId="0" applyFont="1" applyBorder="1" applyAlignment="1">
      <alignment horizontal="center" vertical="center" wrapText="1"/>
    </xf>
    <xf numFmtId="9" fontId="10" fillId="0" borderId="1" xfId="0" applyNumberFormat="1" applyFont="1" applyBorder="1" applyAlignment="1">
      <alignment horizontal="center" vertical="center" wrapText="1"/>
    </xf>
    <xf numFmtId="3" fontId="3" fillId="0" borderId="1" xfId="0" applyNumberFormat="1" applyFont="1" applyBorder="1" applyAlignment="1">
      <alignment vertical="center" wrapText="1"/>
    </xf>
    <xf numFmtId="3" fontId="12" fillId="2" borderId="1" xfId="0" applyNumberFormat="1" applyFont="1" applyFill="1" applyBorder="1" applyAlignment="1">
      <alignment horizontal="center" vertical="center" wrapText="1"/>
    </xf>
    <xf numFmtId="0" fontId="10" fillId="0" borderId="1" xfId="0" applyFont="1" applyBorder="1" applyAlignment="1">
      <alignment vertical="center"/>
    </xf>
    <xf numFmtId="0" fontId="3" fillId="0" borderId="2" xfId="0" applyFont="1" applyBorder="1" applyAlignment="1">
      <alignment vertical="center" wrapText="1"/>
    </xf>
    <xf numFmtId="2" fontId="10" fillId="0" borderId="1" xfId="0" applyNumberFormat="1" applyFont="1" applyBorder="1" applyAlignment="1">
      <alignment horizontal="center" vertical="center"/>
    </xf>
    <xf numFmtId="2" fontId="0" fillId="0" borderId="1" xfId="0" applyNumberFormat="1" applyBorder="1" applyAlignment="1">
      <alignment wrapText="1"/>
    </xf>
    <xf numFmtId="2" fontId="0" fillId="3" borderId="18" xfId="0" applyNumberFormat="1" applyFill="1" applyBorder="1" applyAlignment="1">
      <alignment wrapText="1"/>
    </xf>
    <xf numFmtId="3" fontId="5" fillId="2" borderId="1" xfId="0" applyNumberFormat="1" applyFont="1" applyFill="1" applyBorder="1" applyAlignment="1">
      <alignment horizontal="center" vertical="center" wrapText="1"/>
    </xf>
    <xf numFmtId="0" fontId="5" fillId="4" borderId="1" xfId="0" applyFont="1" applyFill="1" applyBorder="1" applyAlignment="1">
      <alignment horizontal="center" vertical="center" wrapText="1"/>
    </xf>
    <xf numFmtId="0" fontId="2" fillId="5" borderId="19" xfId="0" applyFont="1" applyFill="1" applyBorder="1" applyAlignment="1">
      <alignment horizontal="center" wrapText="1"/>
    </xf>
    <xf numFmtId="0" fontId="2" fillId="5" borderId="5" xfId="0" applyFont="1" applyFill="1" applyBorder="1" applyAlignment="1">
      <alignment horizontal="center" wrapText="1"/>
    </xf>
    <xf numFmtId="0" fontId="2" fillId="5" borderId="6" xfId="0" applyFont="1" applyFill="1" applyBorder="1" applyAlignment="1">
      <alignment horizontal="center" wrapText="1"/>
    </xf>
    <xf numFmtId="0" fontId="2" fillId="5" borderId="21" xfId="0" applyFont="1" applyFill="1" applyBorder="1" applyAlignment="1">
      <alignment horizontal="center" wrapText="1"/>
    </xf>
    <xf numFmtId="0" fontId="2" fillId="5" borderId="22" xfId="0" applyFont="1" applyFill="1" applyBorder="1" applyAlignment="1">
      <alignment horizontal="center" wrapText="1"/>
    </xf>
    <xf numFmtId="0" fontId="2" fillId="5" borderId="23" xfId="0" applyFont="1" applyFill="1" applyBorder="1" applyAlignment="1">
      <alignment horizontal="center" wrapText="1"/>
    </xf>
    <xf numFmtId="0" fontId="2" fillId="5" borderId="13" xfId="0" applyFont="1" applyFill="1" applyBorder="1" applyAlignment="1">
      <alignment horizontal="center" vertical="center" wrapText="1"/>
    </xf>
    <xf numFmtId="0" fontId="2" fillId="5" borderId="15" xfId="0" applyFont="1" applyFill="1" applyBorder="1" applyAlignment="1">
      <alignment horizontal="center" vertical="center" wrapText="1"/>
    </xf>
    <xf numFmtId="0" fontId="2" fillId="5" borderId="14" xfId="0" applyFont="1" applyFill="1" applyBorder="1" applyAlignment="1">
      <alignment horizontal="center" vertical="center" wrapText="1"/>
    </xf>
    <xf numFmtId="0" fontId="2" fillId="5" borderId="16" xfId="0" applyFont="1" applyFill="1" applyBorder="1" applyAlignment="1">
      <alignment horizontal="center" vertical="center" wrapText="1"/>
    </xf>
    <xf numFmtId="0" fontId="13" fillId="2" borderId="3" xfId="0" applyFont="1" applyFill="1" applyBorder="1" applyAlignment="1">
      <alignment horizontal="left" vertical="center" wrapText="1"/>
    </xf>
    <xf numFmtId="0" fontId="3" fillId="2" borderId="4" xfId="0" applyFont="1" applyFill="1" applyBorder="1" applyAlignment="1">
      <alignment horizontal="left" vertical="center" wrapText="1"/>
    </xf>
    <xf numFmtId="0" fontId="3" fillId="2" borderId="2" xfId="0" applyFont="1" applyFill="1" applyBorder="1" applyAlignment="1">
      <alignment horizontal="left" vertical="center" wrapText="1"/>
    </xf>
    <xf numFmtId="0" fontId="5" fillId="0" borderId="3" xfId="0" applyFont="1" applyBorder="1" applyAlignment="1">
      <alignment horizontal="center"/>
    </xf>
    <xf numFmtId="0" fontId="5" fillId="0" borderId="2" xfId="0" applyFont="1" applyBorder="1" applyAlignment="1">
      <alignment horizontal="center"/>
    </xf>
    <xf numFmtId="9" fontId="5" fillId="3" borderId="3" xfId="1" applyFont="1" applyFill="1" applyBorder="1" applyAlignment="1">
      <alignment horizontal="center" vertical="center"/>
    </xf>
    <xf numFmtId="9" fontId="5" fillId="3" borderId="2" xfId="1" applyFont="1" applyFill="1" applyBorder="1" applyAlignment="1">
      <alignment horizontal="center" vertical="center"/>
    </xf>
    <xf numFmtId="0" fontId="5" fillId="3" borderId="1" xfId="0" applyFont="1" applyFill="1" applyBorder="1" applyAlignment="1">
      <alignment horizontal="center" vertical="center" wrapText="1"/>
    </xf>
    <xf numFmtId="0" fontId="5" fillId="3" borderId="11" xfId="0" applyFont="1" applyFill="1" applyBorder="1" applyAlignment="1">
      <alignment horizontal="center" vertical="center" wrapText="1"/>
    </xf>
    <xf numFmtId="0" fontId="5" fillId="3" borderId="10" xfId="0" applyFont="1" applyFill="1" applyBorder="1" applyAlignment="1">
      <alignment horizontal="center" vertical="center" wrapText="1"/>
    </xf>
    <xf numFmtId="9" fontId="5" fillId="3" borderId="1" xfId="1" applyFont="1" applyFill="1" applyBorder="1" applyAlignment="1">
      <alignment horizontal="center" vertical="center"/>
    </xf>
    <xf numFmtId="0" fontId="3" fillId="0" borderId="1" xfId="0" applyFont="1" applyBorder="1" applyAlignment="1">
      <alignment horizontal="left" vertical="center" wrapText="1"/>
    </xf>
    <xf numFmtId="0" fontId="3" fillId="0" borderId="11" xfId="0" applyFont="1" applyBorder="1" applyAlignment="1">
      <alignment horizontal="left" vertical="center" wrapText="1"/>
    </xf>
    <xf numFmtId="0" fontId="3" fillId="0" borderId="12" xfId="0" applyFont="1" applyBorder="1" applyAlignment="1">
      <alignment horizontal="left" vertical="center"/>
    </xf>
    <xf numFmtId="0" fontId="3" fillId="0" borderId="10" xfId="0" applyFont="1" applyBorder="1" applyAlignment="1">
      <alignment horizontal="left" vertical="center"/>
    </xf>
    <xf numFmtId="0" fontId="3" fillId="0" borderId="11" xfId="0" applyFont="1" applyBorder="1" applyAlignment="1">
      <alignment horizontal="center" vertical="center"/>
    </xf>
    <xf numFmtId="0" fontId="3" fillId="0" borderId="12" xfId="0" applyFont="1" applyBorder="1" applyAlignment="1">
      <alignment horizontal="center" vertical="center"/>
    </xf>
    <xf numFmtId="0" fontId="3" fillId="0" borderId="10" xfId="0" applyFont="1" applyBorder="1" applyAlignment="1">
      <alignment horizontal="center" vertical="center"/>
    </xf>
    <xf numFmtId="0" fontId="12" fillId="2" borderId="11" xfId="0" applyFont="1" applyFill="1" applyBorder="1" applyAlignment="1">
      <alignment horizontal="center" vertical="center" wrapText="1"/>
    </xf>
    <xf numFmtId="0" fontId="12" fillId="2" borderId="12" xfId="0" applyFont="1" applyFill="1" applyBorder="1" applyAlignment="1">
      <alignment horizontal="center" vertical="center" wrapText="1"/>
    </xf>
    <xf numFmtId="0" fontId="12" fillId="2" borderId="10" xfId="0" applyFont="1" applyFill="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2" xfId="0" applyFont="1" applyBorder="1" applyAlignment="1">
      <alignment horizontal="center" vertical="center" wrapText="1"/>
    </xf>
    <xf numFmtId="0" fontId="5" fillId="3" borderId="1" xfId="0" applyFont="1" applyFill="1" applyBorder="1" applyAlignment="1">
      <alignment horizontal="center"/>
    </xf>
    <xf numFmtId="0" fontId="3" fillId="0" borderId="3" xfId="0" applyFont="1" applyBorder="1" applyAlignment="1">
      <alignment horizontal="left"/>
    </xf>
    <xf numFmtId="0" fontId="3" fillId="0" borderId="4" xfId="0" applyFont="1" applyBorder="1" applyAlignment="1">
      <alignment horizontal="left"/>
    </xf>
    <xf numFmtId="0" fontId="3" fillId="0" borderId="2" xfId="0" applyFont="1" applyBorder="1" applyAlignment="1">
      <alignment horizontal="left"/>
    </xf>
    <xf numFmtId="0" fontId="5" fillId="4" borderId="1" xfId="0" applyFont="1" applyFill="1" applyBorder="1" applyAlignment="1">
      <alignment horizontal="center" vertical="center"/>
    </xf>
    <xf numFmtId="0" fontId="10" fillId="0" borderId="1" xfId="0" applyFont="1" applyBorder="1" applyAlignment="1">
      <alignment horizontal="center" vertical="center"/>
    </xf>
    <xf numFmtId="0" fontId="3" fillId="0" borderId="1" xfId="0" applyFont="1" applyBorder="1" applyAlignment="1">
      <alignment horizontal="center" vertical="center" wrapText="1"/>
    </xf>
    <xf numFmtId="0" fontId="12" fillId="2" borderId="1" xfId="0" applyFont="1" applyFill="1" applyBorder="1" applyAlignment="1">
      <alignment horizontal="center"/>
    </xf>
    <xf numFmtId="0" fontId="9" fillId="3" borderId="3" xfId="0" applyFont="1" applyFill="1" applyBorder="1" applyAlignment="1">
      <alignment horizontal="center" vertical="center"/>
    </xf>
    <xf numFmtId="0" fontId="9" fillId="3" borderId="2" xfId="0" applyFont="1" applyFill="1" applyBorder="1" applyAlignment="1">
      <alignment horizontal="center" vertical="center"/>
    </xf>
    <xf numFmtId="0" fontId="5" fillId="3" borderId="3" xfId="0" applyFont="1" applyFill="1" applyBorder="1" applyAlignment="1">
      <alignment horizontal="center"/>
    </xf>
    <xf numFmtId="0" fontId="5" fillId="3" borderId="4" xfId="0" applyFont="1" applyFill="1" applyBorder="1" applyAlignment="1">
      <alignment horizontal="center"/>
    </xf>
    <xf numFmtId="0" fontId="5" fillId="3" borderId="2" xfId="0" applyFont="1" applyFill="1" applyBorder="1" applyAlignment="1">
      <alignment horizontal="center"/>
    </xf>
    <xf numFmtId="0" fontId="5" fillId="3" borderId="3" xfId="0" applyFont="1" applyFill="1" applyBorder="1" applyAlignment="1">
      <alignment horizontal="center" vertical="center"/>
    </xf>
    <xf numFmtId="0" fontId="5" fillId="3" borderId="2" xfId="0" applyFont="1" applyFill="1" applyBorder="1" applyAlignment="1">
      <alignment horizontal="center" vertical="center"/>
    </xf>
    <xf numFmtId="0" fontId="5" fillId="0" borderId="11" xfId="0" applyFont="1" applyBorder="1" applyAlignment="1">
      <alignment horizontal="center" vertical="center" wrapText="1"/>
    </xf>
    <xf numFmtId="0" fontId="5" fillId="0" borderId="10" xfId="0" applyFont="1" applyBorder="1" applyAlignment="1">
      <alignment horizontal="center" vertical="center" wrapText="1"/>
    </xf>
    <xf numFmtId="0" fontId="3" fillId="0" borderId="3" xfId="0" applyFont="1" applyBorder="1" applyAlignment="1">
      <alignment horizontal="left" vertical="center"/>
    </xf>
    <xf numFmtId="0" fontId="3" fillId="0" borderId="4" xfId="0" applyFont="1" applyBorder="1" applyAlignment="1">
      <alignment horizontal="left" vertical="center"/>
    </xf>
    <xf numFmtId="0" fontId="3" fillId="0" borderId="2" xfId="0" applyFont="1" applyBorder="1" applyAlignment="1">
      <alignment horizontal="left" vertical="center"/>
    </xf>
    <xf numFmtId="9" fontId="5" fillId="3" borderId="1" xfId="1" applyFont="1" applyFill="1" applyBorder="1" applyAlignment="1">
      <alignment horizontal="center"/>
    </xf>
    <xf numFmtId="0" fontId="3" fillId="0" borderId="27" xfId="0" applyFont="1" applyBorder="1" applyAlignment="1">
      <alignment horizontal="left" vertical="center" wrapText="1"/>
    </xf>
    <xf numFmtId="0" fontId="3" fillId="0" borderId="28" xfId="0" applyFont="1" applyBorder="1" applyAlignment="1">
      <alignment horizontal="left" vertical="center" wrapText="1"/>
    </xf>
    <xf numFmtId="0" fontId="3" fillId="0" borderId="29" xfId="0" applyFont="1" applyBorder="1" applyAlignment="1">
      <alignment horizontal="left" vertical="center" wrapText="1"/>
    </xf>
    <xf numFmtId="0" fontId="3" fillId="0" borderId="24" xfId="0" applyFont="1" applyBorder="1" applyAlignment="1">
      <alignment horizontal="left" vertical="center" wrapText="1"/>
    </xf>
    <xf numFmtId="0" fontId="3" fillId="0" borderId="25" xfId="0" applyFont="1" applyBorder="1" applyAlignment="1">
      <alignment horizontal="left" vertical="center" wrapText="1"/>
    </xf>
    <xf numFmtId="0" fontId="3" fillId="0" borderId="26" xfId="0" applyFont="1" applyBorder="1" applyAlignment="1">
      <alignment horizontal="left" vertical="center" wrapText="1"/>
    </xf>
    <xf numFmtId="0" fontId="10" fillId="0" borderId="3" xfId="0" applyFont="1" applyBorder="1" applyAlignment="1">
      <alignment horizontal="left" vertical="center" wrapText="1"/>
    </xf>
    <xf numFmtId="0" fontId="10" fillId="0" borderId="2" xfId="0" applyFont="1" applyBorder="1" applyAlignment="1">
      <alignment horizontal="left" vertical="center" wrapText="1"/>
    </xf>
    <xf numFmtId="0" fontId="3" fillId="0" borderId="28" xfId="0" applyFont="1" applyBorder="1" applyAlignment="1">
      <alignment horizontal="left" vertical="center"/>
    </xf>
    <xf numFmtId="0" fontId="3" fillId="0" borderId="29" xfId="0" applyFont="1" applyBorder="1" applyAlignment="1">
      <alignment horizontal="left" vertical="center"/>
    </xf>
    <xf numFmtId="0" fontId="3" fillId="0" borderId="24" xfId="0" applyFont="1" applyBorder="1" applyAlignment="1">
      <alignment horizontal="left" vertical="center"/>
    </xf>
    <xf numFmtId="0" fontId="3" fillId="0" borderId="25" xfId="0" applyFont="1" applyBorder="1" applyAlignment="1">
      <alignment horizontal="left" vertical="center"/>
    </xf>
    <xf numFmtId="0" fontId="3" fillId="0" borderId="26" xfId="0" applyFont="1" applyBorder="1" applyAlignment="1">
      <alignment horizontal="left" vertical="center"/>
    </xf>
    <xf numFmtId="0" fontId="3" fillId="0" borderId="12" xfId="0" applyFont="1" applyBorder="1" applyAlignment="1">
      <alignment horizontal="left" vertical="center" wrapText="1"/>
    </xf>
    <xf numFmtId="0" fontId="3" fillId="0" borderId="10" xfId="0" applyFont="1" applyBorder="1" applyAlignment="1">
      <alignment horizontal="left" vertical="center" wrapText="1"/>
    </xf>
  </cellXfs>
  <cellStyles count="4">
    <cellStyle name="Millares 2" xfId="3" xr:uid="{43A724D2-CF0E-455F-873A-C19E5A70C255}"/>
    <cellStyle name="Moneda" xfId="2" builtinId="4"/>
    <cellStyle name="Normal" xfId="0" builtinId="0"/>
    <cellStyle name="Porcentaje" xfId="1" builtinId="5"/>
  </cellStyles>
  <dxfs count="4">
    <dxf>
      <fill>
        <patternFill patternType="none">
          <fgColor indexed="64"/>
          <bgColor auto="1"/>
        </patternFill>
      </fill>
      <alignment horizontal="center" vertical="bottom" textRotation="0" wrapText="0" indent="0" justifyLastLine="0" shrinkToFit="0" readingOrder="0"/>
    </dxf>
    <dxf>
      <fill>
        <patternFill patternType="none">
          <fgColor indexed="64"/>
          <bgColor auto="1"/>
        </patternFill>
      </fill>
      <alignment horizontal="center" vertical="bottom" textRotation="0" wrapText="0" indent="0" justifyLastLine="0" shrinkToFit="0" readingOrder="0"/>
    </dxf>
    <dxf>
      <fill>
        <patternFill patternType="none">
          <fgColor indexed="64"/>
          <bgColor auto="1"/>
        </patternFill>
      </fill>
      <alignment horizontal="center" vertical="bottom" textRotation="0" wrapText="0" indent="0" justifyLastLine="0" shrinkToFit="0" readingOrder="0"/>
    </dxf>
    <dxf>
      <alignment horizontal="center" vertical="bottom" textRotation="0" wrapText="0" indent="0" justifyLastLine="0" shrinkToFit="0" readingOrder="0"/>
    </dxf>
  </dxfs>
  <tableStyles count="0" defaultTableStyle="TableStyleMedium2" defaultPivotStyle="PivotStyleLight16"/>
  <colors>
    <mruColors>
      <color rgb="FFCCE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241CAEB5-97AC-4CF5-AD39-C829480C5A89}" name="Table1" displayName="Table1" ref="A1:B3" totalsRowShown="0" headerRowDxfId="3" dataDxfId="2">
  <autoFilter ref="A1:B3" xr:uid="{241CAEB5-97AC-4CF5-AD39-C829480C5A89}"/>
  <tableColumns count="2">
    <tableColumn id="1" xr3:uid="{0D2D4B8C-ED68-4365-B370-CFB796D63A4C}" name="Cheque01" dataDxfId="1"/>
    <tableColumn id="2" xr3:uid="{CBA7F6B9-7390-4959-A83F-55D68B9976F4}" name="Chequeo2" dataDxfId="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A1E97F-993B-4F92-84C3-B2DBC70115F1}">
  <dimension ref="A1:K37"/>
  <sheetViews>
    <sheetView tabSelected="1" workbookViewId="0">
      <selection activeCell="B38" sqref="B38"/>
    </sheetView>
  </sheetViews>
  <sheetFormatPr defaultColWidth="17.140625" defaultRowHeight="15"/>
  <cols>
    <col min="1" max="1" width="17.140625" style="34"/>
    <col min="2" max="2" width="38.42578125" style="34" customWidth="1"/>
    <col min="3" max="16384" width="17.140625" style="34"/>
  </cols>
  <sheetData>
    <row r="1" spans="1:8" ht="27.75" customHeight="1">
      <c r="A1" s="77" t="s">
        <v>0</v>
      </c>
      <c r="B1" s="77"/>
      <c r="C1" s="77"/>
      <c r="D1" s="77"/>
      <c r="E1" s="77"/>
      <c r="F1" s="77"/>
      <c r="G1" s="77"/>
      <c r="H1" s="77"/>
    </row>
    <row r="3" spans="1:8" ht="45">
      <c r="A3" s="43" t="s">
        <v>1</v>
      </c>
      <c r="B3" s="44">
        <v>20</v>
      </c>
      <c r="D3" s="43" t="s">
        <v>2</v>
      </c>
      <c r="E3" s="44">
        <f>+SUM(D8:D22)</f>
        <v>3029</v>
      </c>
    </row>
    <row r="4" spans="1:8" ht="9.75" customHeight="1"/>
    <row r="5" spans="1:8" ht="45">
      <c r="A5" s="43" t="s">
        <v>3</v>
      </c>
      <c r="B5" s="45">
        <v>1539192408</v>
      </c>
      <c r="D5" s="43" t="s">
        <v>4</v>
      </c>
      <c r="E5" s="44">
        <f>+COUNTA(B8:B22)</f>
        <v>14</v>
      </c>
    </row>
    <row r="7" spans="1:8" s="2" customFormat="1" ht="45">
      <c r="A7" s="43" t="s">
        <v>5</v>
      </c>
      <c r="B7" s="43" t="s">
        <v>6</v>
      </c>
      <c r="C7" s="43" t="s">
        <v>7</v>
      </c>
      <c r="D7" s="43" t="s">
        <v>8</v>
      </c>
    </row>
    <row r="8" spans="1:8">
      <c r="A8" s="46">
        <v>1</v>
      </c>
      <c r="B8" s="61" t="s">
        <v>9</v>
      </c>
      <c r="C8" s="62" t="s">
        <v>10</v>
      </c>
      <c r="D8" s="63">
        <v>152</v>
      </c>
    </row>
    <row r="9" spans="1:8">
      <c r="A9" s="46">
        <v>2</v>
      </c>
      <c r="B9" s="61" t="s">
        <v>9</v>
      </c>
      <c r="C9" s="62" t="s">
        <v>11</v>
      </c>
      <c r="D9" s="63">
        <v>229</v>
      </c>
    </row>
    <row r="10" spans="1:8">
      <c r="A10" s="46">
        <v>3</v>
      </c>
      <c r="B10" s="61" t="s">
        <v>12</v>
      </c>
      <c r="C10" s="62" t="s">
        <v>13</v>
      </c>
      <c r="D10" s="63">
        <v>115</v>
      </c>
    </row>
    <row r="11" spans="1:8">
      <c r="A11" s="46">
        <v>4</v>
      </c>
      <c r="B11" s="61" t="s">
        <v>12</v>
      </c>
      <c r="C11" s="62" t="s">
        <v>14</v>
      </c>
      <c r="D11" s="63">
        <v>58</v>
      </c>
    </row>
    <row r="12" spans="1:8">
      <c r="A12" s="46">
        <v>5</v>
      </c>
      <c r="B12" s="61" t="s">
        <v>12</v>
      </c>
      <c r="C12" s="62" t="s">
        <v>15</v>
      </c>
      <c r="D12" s="63">
        <v>178</v>
      </c>
    </row>
    <row r="13" spans="1:8">
      <c r="A13" s="46">
        <v>6</v>
      </c>
      <c r="B13" s="61" t="s">
        <v>12</v>
      </c>
      <c r="C13" s="62" t="s">
        <v>16</v>
      </c>
      <c r="D13" s="63">
        <v>1013</v>
      </c>
    </row>
    <row r="14" spans="1:8">
      <c r="A14" s="46">
        <v>7</v>
      </c>
      <c r="B14" s="61" t="s">
        <v>12</v>
      </c>
      <c r="C14" s="62" t="s">
        <v>17</v>
      </c>
      <c r="D14" s="63">
        <v>167</v>
      </c>
    </row>
    <row r="15" spans="1:8">
      <c r="A15" s="46">
        <v>8</v>
      </c>
      <c r="B15" s="61" t="s">
        <v>12</v>
      </c>
      <c r="C15" s="62" t="s">
        <v>18</v>
      </c>
      <c r="D15" s="63">
        <v>101</v>
      </c>
    </row>
    <row r="16" spans="1:8">
      <c r="A16" s="46">
        <v>9</v>
      </c>
      <c r="B16" s="61" t="s">
        <v>12</v>
      </c>
      <c r="C16" s="62" t="s">
        <v>19</v>
      </c>
      <c r="D16" s="63">
        <v>165</v>
      </c>
    </row>
    <row r="17" spans="1:11">
      <c r="A17" s="46">
        <v>10</v>
      </c>
      <c r="B17" s="61" t="s">
        <v>12</v>
      </c>
      <c r="C17" s="62" t="s">
        <v>20</v>
      </c>
      <c r="D17" s="63">
        <v>122</v>
      </c>
    </row>
    <row r="18" spans="1:11">
      <c r="A18" s="46">
        <v>11</v>
      </c>
      <c r="B18" s="61" t="s">
        <v>12</v>
      </c>
      <c r="C18" s="62" t="s">
        <v>21</v>
      </c>
      <c r="D18" s="63">
        <v>153</v>
      </c>
    </row>
    <row r="19" spans="1:11">
      <c r="A19" s="46">
        <v>12</v>
      </c>
      <c r="B19" s="61" t="s">
        <v>12</v>
      </c>
      <c r="C19" s="62" t="s">
        <v>22</v>
      </c>
      <c r="D19" s="63">
        <v>185</v>
      </c>
    </row>
    <row r="20" spans="1:11">
      <c r="A20" s="46">
        <v>13</v>
      </c>
      <c r="B20" s="61" t="s">
        <v>12</v>
      </c>
      <c r="C20" s="62" t="s">
        <v>23</v>
      </c>
      <c r="D20" s="63">
        <v>133</v>
      </c>
    </row>
    <row r="21" spans="1:11">
      <c r="A21" s="46">
        <v>14</v>
      </c>
      <c r="B21" s="61" t="s">
        <v>12</v>
      </c>
      <c r="C21" s="62" t="s">
        <v>24</v>
      </c>
      <c r="D21" s="63">
        <v>258</v>
      </c>
    </row>
    <row r="22" spans="1:11">
      <c r="A22" s="46">
        <v>15</v>
      </c>
      <c r="B22" s="3"/>
      <c r="C22" s="3"/>
      <c r="D22" s="3"/>
    </row>
    <row r="23" spans="1:11" ht="15.75" thickBot="1"/>
    <row r="24" spans="1:11" ht="15.75" thickBot="1">
      <c r="A24" s="81" t="s">
        <v>25</v>
      </c>
      <c r="B24" s="82"/>
      <c r="C24" s="82"/>
      <c r="D24" s="82"/>
      <c r="E24" s="82"/>
      <c r="F24" s="82"/>
      <c r="G24" s="82"/>
      <c r="H24" s="82"/>
      <c r="I24" s="82"/>
      <c r="J24" s="82"/>
      <c r="K24" s="83"/>
    </row>
    <row r="25" spans="1:11">
      <c r="A25" s="84" t="s">
        <v>26</v>
      </c>
      <c r="B25" s="86" t="s">
        <v>27</v>
      </c>
      <c r="C25" s="78" t="s">
        <v>28</v>
      </c>
      <c r="D25" s="79"/>
      <c r="E25" s="79"/>
      <c r="F25" s="80"/>
      <c r="G25" s="78" t="s">
        <v>29</v>
      </c>
      <c r="H25" s="79"/>
      <c r="I25" s="79"/>
      <c r="J25" s="79"/>
      <c r="K25" s="80"/>
    </row>
    <row r="26" spans="1:11" s="2" customFormat="1" ht="60">
      <c r="A26" s="85"/>
      <c r="B26" s="87"/>
      <c r="C26" s="54" t="s">
        <v>30</v>
      </c>
      <c r="D26" s="43" t="s">
        <v>31</v>
      </c>
      <c r="E26" s="43" t="s">
        <v>32</v>
      </c>
      <c r="F26" s="55" t="s">
        <v>33</v>
      </c>
      <c r="G26" s="54" t="s">
        <v>34</v>
      </c>
      <c r="H26" s="43" t="s">
        <v>35</v>
      </c>
      <c r="I26" s="43" t="s">
        <v>36</v>
      </c>
      <c r="J26" s="43" t="s">
        <v>37</v>
      </c>
      <c r="K26" s="55" t="s">
        <v>38</v>
      </c>
    </row>
    <row r="27" spans="1:11">
      <c r="A27" s="56">
        <v>1</v>
      </c>
      <c r="B27" s="48" t="str">
        <f>'Novatel Comunicacion'!B3</f>
        <v>Novatel Comunicaciones ISP ESP S.A.S</v>
      </c>
      <c r="C27" s="47" t="str">
        <f>'Novatel Comunicacion'!B15</f>
        <v>CUMPLE</v>
      </c>
      <c r="D27" s="3" t="str">
        <f>'Novatel Comunicacion'!B16</f>
        <v>CUMPLE</v>
      </c>
      <c r="E27" s="3" t="str">
        <f>'Novatel Comunicacion'!B17</f>
        <v>CUMPLE</v>
      </c>
      <c r="F27" s="52" t="str">
        <f>'Novatel Comunicacion'!B18</f>
        <v>HABILITADO</v>
      </c>
      <c r="G27" s="47">
        <f>'Novatel Comunicacion'!G49</f>
        <v>5</v>
      </c>
      <c r="H27" s="74">
        <f>'Novatel Comunicacion'!E60</f>
        <v>30</v>
      </c>
      <c r="I27" s="74">
        <f>'Novatel Comunicacion'!D24</f>
        <v>20</v>
      </c>
      <c r="J27" s="74">
        <f>'Novatel Comunicacion'!E68</f>
        <v>1.1290855067679102</v>
      </c>
      <c r="K27" s="75">
        <f>SUM(G27:J27)</f>
        <v>56.129085506767908</v>
      </c>
    </row>
    <row r="28" spans="1:11">
      <c r="A28" s="56">
        <v>2</v>
      </c>
      <c r="B28" s="48" t="str">
        <f>'Punto Red Telecomuni'!B3</f>
        <v>Punto Red Telecomunicaciones SAS</v>
      </c>
      <c r="C28" s="47" t="str">
        <f>'Punto Red Telecomuni'!B15</f>
        <v>CUMPLE</v>
      </c>
      <c r="D28" s="3" t="str">
        <f>'Punto Red Telecomuni'!B16</f>
        <v>CUMPLE</v>
      </c>
      <c r="E28" s="3" t="str">
        <f>'Punto Red Telecomuni'!B17</f>
        <v>CUMPLE</v>
      </c>
      <c r="F28" s="52" t="str">
        <f>'Punto Red Telecomuni'!B18</f>
        <v>HABILITADO</v>
      </c>
      <c r="G28" s="47">
        <f>'Punto Red Telecomuni'!G49</f>
        <v>15</v>
      </c>
      <c r="H28" s="74">
        <f>'Punto Red Telecomuni'!E60</f>
        <v>30</v>
      </c>
      <c r="I28" s="74">
        <f>'Punto Red Telecomuni'!D24</f>
        <v>19.510000000000002</v>
      </c>
      <c r="J28" s="74">
        <f>'Punto Red Telecomuni'!E68</f>
        <v>2.3374050841862002</v>
      </c>
      <c r="K28" s="75">
        <f>SUM(G28:J28)</f>
        <v>66.847405084186207</v>
      </c>
    </row>
    <row r="29" spans="1:11">
      <c r="A29" s="56">
        <v>3</v>
      </c>
      <c r="B29" s="48"/>
      <c r="C29" s="47"/>
      <c r="D29" s="3"/>
      <c r="E29" s="3"/>
      <c r="F29" s="52"/>
      <c r="G29" s="47"/>
      <c r="H29" s="3"/>
      <c r="I29" s="3"/>
      <c r="J29" s="3"/>
      <c r="K29" s="52"/>
    </row>
    <row r="30" spans="1:11">
      <c r="A30" s="56">
        <v>4</v>
      </c>
      <c r="B30" s="48"/>
      <c r="C30" s="47"/>
      <c r="D30" s="3"/>
      <c r="E30" s="3"/>
      <c r="F30" s="52"/>
      <c r="G30" s="47"/>
      <c r="H30" s="3"/>
      <c r="I30" s="3"/>
      <c r="J30" s="3"/>
      <c r="K30" s="52"/>
    </row>
    <row r="31" spans="1:11">
      <c r="A31" s="56">
        <v>5</v>
      </c>
      <c r="B31" s="48"/>
      <c r="C31" s="47"/>
      <c r="D31" s="3"/>
      <c r="E31" s="3"/>
      <c r="F31" s="52"/>
      <c r="G31" s="47"/>
      <c r="H31" s="3"/>
      <c r="I31" s="3"/>
      <c r="J31" s="3"/>
      <c r="K31" s="52"/>
    </row>
    <row r="32" spans="1:11">
      <c r="A32" s="56">
        <v>6</v>
      </c>
      <c r="B32" s="48"/>
      <c r="C32" s="47"/>
      <c r="D32" s="3"/>
      <c r="E32" s="3"/>
      <c r="F32" s="52"/>
      <c r="G32" s="47"/>
      <c r="H32" s="3"/>
      <c r="I32" s="3"/>
      <c r="J32" s="3"/>
      <c r="K32" s="52"/>
    </row>
    <row r="33" spans="1:11">
      <c r="A33" s="56">
        <v>7</v>
      </c>
      <c r="B33" s="48"/>
      <c r="C33" s="47"/>
      <c r="D33" s="3"/>
      <c r="E33" s="3"/>
      <c r="F33" s="52"/>
      <c r="G33" s="47"/>
      <c r="H33" s="3"/>
      <c r="I33" s="3"/>
      <c r="J33" s="3"/>
      <c r="K33" s="52"/>
    </row>
    <row r="34" spans="1:11">
      <c r="A34" s="56">
        <v>8</v>
      </c>
      <c r="B34" s="48"/>
      <c r="C34" s="47"/>
      <c r="D34" s="3"/>
      <c r="E34" s="3"/>
      <c r="F34" s="52"/>
      <c r="G34" s="47"/>
      <c r="H34" s="3"/>
      <c r="I34" s="3"/>
      <c r="J34" s="3"/>
      <c r="K34" s="52"/>
    </row>
    <row r="35" spans="1:11">
      <c r="A35" s="56">
        <v>9</v>
      </c>
      <c r="B35" s="48"/>
      <c r="C35" s="47"/>
      <c r="D35" s="3"/>
      <c r="E35" s="3"/>
      <c r="F35" s="52"/>
      <c r="G35" s="47"/>
      <c r="H35" s="3"/>
      <c r="I35" s="3"/>
      <c r="J35" s="3"/>
      <c r="K35" s="52"/>
    </row>
    <row r="36" spans="1:11">
      <c r="A36" s="56">
        <v>10</v>
      </c>
      <c r="B36" s="48"/>
      <c r="C36" s="47"/>
      <c r="D36" s="3"/>
      <c r="E36" s="3"/>
      <c r="F36" s="52"/>
      <c r="G36" s="47"/>
      <c r="H36" s="3"/>
      <c r="I36" s="3"/>
      <c r="J36" s="3"/>
      <c r="K36" s="52"/>
    </row>
    <row r="37" spans="1:11" ht="15.75" thickBot="1">
      <c r="A37" s="57">
        <v>11</v>
      </c>
      <c r="B37" s="49"/>
      <c r="C37" s="50"/>
      <c r="D37" s="51"/>
      <c r="E37" s="51"/>
      <c r="F37" s="53"/>
      <c r="G37" s="50"/>
      <c r="H37" s="51"/>
      <c r="I37" s="51"/>
      <c r="J37" s="51"/>
      <c r="K37" s="53"/>
    </row>
  </sheetData>
  <mergeCells count="6">
    <mergeCell ref="A1:H1"/>
    <mergeCell ref="C25:F25"/>
    <mergeCell ref="G25:K25"/>
    <mergeCell ref="A24:K24"/>
    <mergeCell ref="A25:A26"/>
    <mergeCell ref="B25:B2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1956D7-8152-4CB5-B741-153DE9952EF1}">
  <sheetPr codeName="Sheet4"/>
  <dimension ref="A1:R69"/>
  <sheetViews>
    <sheetView showGridLines="0" topLeftCell="A57" zoomScaleNormal="100" zoomScaleSheetLayoutView="70" zoomScalePageLayoutView="85" workbookViewId="0">
      <selection activeCell="E68" sqref="E68"/>
    </sheetView>
  </sheetViews>
  <sheetFormatPr defaultColWidth="17.140625" defaultRowHeight="13.5"/>
  <cols>
    <col min="1" max="1" width="21.42578125" style="4" customWidth="1"/>
    <col min="2" max="2" width="33.140625" style="4" customWidth="1"/>
    <col min="3" max="5" width="17.140625" style="4"/>
    <col min="6" max="7" width="17" style="4" customWidth="1"/>
    <col min="8" max="8" width="38.5703125" style="4" customWidth="1"/>
    <col min="9" max="16384" width="17.140625" style="4"/>
  </cols>
  <sheetData>
    <row r="1" spans="1:17" ht="31.5" customHeight="1">
      <c r="A1" s="77" t="s">
        <v>0</v>
      </c>
      <c r="B1" s="116"/>
      <c r="C1" s="116"/>
      <c r="D1" s="116"/>
      <c r="E1" s="116"/>
      <c r="F1" s="116"/>
      <c r="G1" s="116"/>
      <c r="H1" s="116"/>
      <c r="O1" s="5"/>
      <c r="P1" s="5"/>
      <c r="Q1" s="5"/>
    </row>
    <row r="2" spans="1:17" ht="15" customHeight="1">
      <c r="O2" s="5"/>
      <c r="P2" s="5"/>
      <c r="Q2" s="5"/>
    </row>
    <row r="3" spans="1:17">
      <c r="A3" s="13" t="s">
        <v>39</v>
      </c>
      <c r="B3" s="119" t="s">
        <v>40</v>
      </c>
      <c r="C3" s="119"/>
      <c r="D3" s="119"/>
      <c r="E3" s="119"/>
      <c r="F3" s="21"/>
      <c r="G3" s="21"/>
      <c r="H3" s="21"/>
      <c r="I3" s="21"/>
      <c r="J3" s="21"/>
      <c r="K3" s="21"/>
      <c r="L3" s="21"/>
      <c r="M3" s="21"/>
      <c r="N3" s="21"/>
      <c r="O3" s="7"/>
      <c r="P3" s="7"/>
      <c r="Q3" s="7"/>
    </row>
    <row r="4" spans="1:17" ht="6.75" customHeight="1">
      <c r="A4" s="7"/>
      <c r="B4" s="22"/>
      <c r="C4" s="22"/>
      <c r="D4" s="22"/>
      <c r="E4" s="22"/>
      <c r="F4" s="21"/>
      <c r="G4" s="21"/>
      <c r="H4" s="21"/>
      <c r="I4" s="21"/>
      <c r="J4" s="21"/>
      <c r="K4" s="21"/>
      <c r="L4" s="21"/>
      <c r="M4" s="21"/>
      <c r="N4" s="21"/>
      <c r="O4" s="7"/>
      <c r="P4" s="7"/>
      <c r="Q4" s="7"/>
    </row>
    <row r="5" spans="1:17">
      <c r="A5" s="5"/>
      <c r="B5" s="5"/>
      <c r="C5" s="8"/>
      <c r="D5" s="8"/>
      <c r="E5" s="8"/>
      <c r="F5" s="8"/>
      <c r="G5" s="8"/>
      <c r="H5" s="8"/>
      <c r="I5" s="8"/>
      <c r="J5" s="8"/>
      <c r="K5" s="8"/>
      <c r="L5" s="8"/>
      <c r="M5" s="7"/>
      <c r="N5" s="7"/>
      <c r="O5" s="7"/>
      <c r="P5" s="7"/>
      <c r="Q5" s="7"/>
    </row>
    <row r="6" spans="1:17" s="7" customFormat="1" ht="46.5" customHeight="1">
      <c r="A6" s="32" t="s">
        <v>41</v>
      </c>
      <c r="B6" s="32" t="s">
        <v>42</v>
      </c>
      <c r="C6" s="32" t="s">
        <v>43</v>
      </c>
      <c r="D6" s="32" t="s">
        <v>44</v>
      </c>
      <c r="E6" s="32" t="s">
        <v>45</v>
      </c>
      <c r="F6" s="32" t="s">
        <v>46</v>
      </c>
      <c r="G6" s="93" t="s">
        <v>47</v>
      </c>
      <c r="H6" s="94"/>
    </row>
    <row r="7" spans="1:17" ht="27">
      <c r="A7" s="12" t="s">
        <v>48</v>
      </c>
      <c r="B7" s="64" t="s">
        <v>40</v>
      </c>
      <c r="C7" s="31">
        <v>96002348</v>
      </c>
      <c r="D7" s="10" t="s">
        <v>49</v>
      </c>
      <c r="E7" s="65">
        <v>1</v>
      </c>
      <c r="F7" s="31" t="s">
        <v>50</v>
      </c>
      <c r="G7" s="91"/>
      <c r="H7" s="92"/>
      <c r="I7" s="8"/>
      <c r="J7" s="8"/>
      <c r="K7" s="8"/>
      <c r="L7" s="8"/>
      <c r="M7" s="7"/>
      <c r="N7" s="7"/>
      <c r="O7" s="7"/>
      <c r="P7" s="7"/>
      <c r="Q7" s="7"/>
    </row>
    <row r="8" spans="1:17">
      <c r="A8" s="12"/>
      <c r="B8" s="20"/>
      <c r="C8" s="11"/>
      <c r="D8" s="11"/>
      <c r="E8" s="11"/>
      <c r="F8" s="11"/>
      <c r="G8" s="91"/>
      <c r="H8" s="92"/>
      <c r="I8" s="8"/>
      <c r="J8" s="8"/>
      <c r="K8" s="8"/>
      <c r="L8" s="8"/>
      <c r="M8" s="7"/>
      <c r="N8" s="7"/>
      <c r="O8" s="7"/>
      <c r="P8" s="7"/>
      <c r="Q8" s="7"/>
    </row>
    <row r="9" spans="1:17">
      <c r="A9" s="12"/>
      <c r="B9" s="20"/>
      <c r="C9" s="11"/>
      <c r="D9" s="11"/>
      <c r="E9" s="11"/>
      <c r="F9" s="11"/>
      <c r="G9" s="91"/>
      <c r="H9" s="92"/>
      <c r="I9" s="8"/>
      <c r="J9" s="8"/>
      <c r="K9" s="8"/>
      <c r="L9" s="8"/>
      <c r="M9" s="7"/>
      <c r="N9" s="7"/>
      <c r="O9" s="7"/>
      <c r="P9" s="7"/>
      <c r="Q9" s="7"/>
    </row>
    <row r="10" spans="1:17">
      <c r="A10" s="12"/>
      <c r="B10" s="20"/>
      <c r="C10" s="19"/>
      <c r="D10" s="15"/>
      <c r="E10" s="15"/>
      <c r="F10" s="15"/>
      <c r="G10" s="91"/>
      <c r="H10" s="92"/>
      <c r="I10" s="8"/>
      <c r="J10" s="8"/>
      <c r="K10" s="8"/>
      <c r="L10" s="8"/>
      <c r="M10" s="7"/>
      <c r="N10" s="7"/>
      <c r="O10" s="7"/>
      <c r="P10" s="7"/>
      <c r="Q10" s="7"/>
    </row>
    <row r="11" spans="1:17">
      <c r="A11" s="12"/>
      <c r="B11" s="20"/>
      <c r="C11" s="19"/>
      <c r="D11" s="15"/>
      <c r="E11" s="15"/>
      <c r="F11" s="15"/>
      <c r="G11" s="91"/>
      <c r="H11" s="92"/>
      <c r="I11" s="8"/>
      <c r="J11" s="8"/>
      <c r="K11" s="8"/>
      <c r="L11" s="8"/>
      <c r="M11" s="7"/>
      <c r="N11" s="7"/>
      <c r="O11" s="7"/>
      <c r="P11" s="7"/>
      <c r="Q11" s="7"/>
    </row>
    <row r="12" spans="1:17">
      <c r="A12" s="5"/>
      <c r="B12" s="5"/>
      <c r="C12" s="8"/>
      <c r="D12" s="8"/>
      <c r="E12" s="8"/>
      <c r="F12" s="8"/>
      <c r="G12" s="8"/>
      <c r="H12" s="8"/>
      <c r="I12" s="8"/>
      <c r="J12" s="8"/>
      <c r="K12" s="8"/>
      <c r="L12" s="8"/>
      <c r="M12" s="7"/>
      <c r="N12" s="7"/>
      <c r="O12" s="7"/>
      <c r="P12" s="7"/>
      <c r="Q12" s="7"/>
    </row>
    <row r="13" spans="1:17">
      <c r="A13" s="120" t="s">
        <v>51</v>
      </c>
      <c r="B13" s="121"/>
      <c r="C13" s="8"/>
      <c r="D13" s="8"/>
      <c r="E13" s="8"/>
      <c r="F13" s="8"/>
      <c r="G13" s="8"/>
      <c r="H13" s="8"/>
      <c r="I13" s="8"/>
      <c r="J13" s="8"/>
      <c r="K13" s="8"/>
      <c r="L13" s="7"/>
      <c r="M13" s="7"/>
      <c r="N13" s="7"/>
      <c r="O13" s="7"/>
      <c r="P13" s="7"/>
    </row>
    <row r="14" spans="1:17">
      <c r="A14" s="24" t="s">
        <v>52</v>
      </c>
      <c r="B14" s="24" t="s">
        <v>53</v>
      </c>
      <c r="C14" s="8"/>
      <c r="D14" s="8"/>
      <c r="E14" s="8"/>
      <c r="F14" s="8"/>
      <c r="G14" s="8"/>
      <c r="H14" s="8"/>
      <c r="I14" s="8"/>
      <c r="J14" s="8"/>
      <c r="K14" s="8"/>
      <c r="L14" s="7"/>
      <c r="M14" s="7"/>
      <c r="N14" s="7"/>
      <c r="O14" s="7"/>
      <c r="P14" s="7"/>
    </row>
    <row r="15" spans="1:17">
      <c r="A15" s="23" t="s">
        <v>54</v>
      </c>
      <c r="B15" s="25" t="s">
        <v>55</v>
      </c>
      <c r="C15" s="8"/>
      <c r="D15" s="8"/>
      <c r="E15" s="8"/>
      <c r="F15" s="8"/>
      <c r="G15" s="8"/>
      <c r="H15" s="8"/>
      <c r="I15" s="8"/>
      <c r="J15" s="8"/>
      <c r="K15" s="8"/>
      <c r="L15" s="7"/>
      <c r="M15" s="7"/>
      <c r="N15" s="7"/>
      <c r="O15" s="7"/>
      <c r="P15" s="7"/>
    </row>
    <row r="16" spans="1:17">
      <c r="A16" s="23" t="s">
        <v>56</v>
      </c>
      <c r="B16" s="25" t="str">
        <f>+C44</f>
        <v>CUMPLE</v>
      </c>
      <c r="C16" s="8"/>
      <c r="D16" s="8"/>
      <c r="E16" s="8"/>
      <c r="F16" s="8"/>
      <c r="G16" s="8"/>
      <c r="H16" s="8"/>
      <c r="I16" s="8"/>
      <c r="J16" s="8"/>
      <c r="K16" s="8"/>
      <c r="L16" s="7"/>
      <c r="M16" s="7"/>
      <c r="N16" s="7"/>
      <c r="O16" s="7"/>
      <c r="P16" s="7"/>
    </row>
    <row r="17" spans="1:17">
      <c r="A17" s="23" t="s">
        <v>57</v>
      </c>
      <c r="B17" s="25" t="s">
        <v>55</v>
      </c>
      <c r="C17" s="8"/>
      <c r="D17" s="8"/>
      <c r="E17" s="8"/>
      <c r="F17" s="8"/>
      <c r="G17" s="8"/>
      <c r="H17" s="8"/>
      <c r="I17" s="8"/>
      <c r="J17" s="8"/>
      <c r="K17" s="8"/>
      <c r="L17" s="7"/>
      <c r="M17" s="7"/>
      <c r="N17" s="7"/>
      <c r="O17" s="7"/>
      <c r="P17" s="7"/>
    </row>
    <row r="18" spans="1:17">
      <c r="A18" s="24" t="s">
        <v>33</v>
      </c>
      <c r="B18" s="24" t="str">
        <f>IF(AND(B15="CUMPLE",B16="CUMPLE",B17="CUMPLE"),"HABILITADO","NO HABILITADO")</f>
        <v>HABILITADO</v>
      </c>
      <c r="C18" s="8"/>
      <c r="D18" s="8"/>
      <c r="E18" s="8"/>
      <c r="F18" s="8"/>
      <c r="G18" s="8"/>
      <c r="H18" s="8"/>
      <c r="I18" s="8"/>
      <c r="J18" s="8"/>
      <c r="K18" s="8"/>
      <c r="L18" s="7"/>
      <c r="M18" s="7"/>
      <c r="N18" s="7"/>
      <c r="O18" s="7"/>
      <c r="P18" s="7"/>
    </row>
    <row r="19" spans="1:17">
      <c r="A19" s="5"/>
      <c r="B19" s="5"/>
      <c r="C19" s="8"/>
      <c r="D19" s="8"/>
      <c r="E19" s="8"/>
      <c r="F19" s="8"/>
      <c r="G19" s="8"/>
      <c r="H19" s="8"/>
      <c r="I19" s="8"/>
      <c r="J19" s="8"/>
      <c r="K19" s="8"/>
      <c r="L19" s="8"/>
      <c r="M19" s="7"/>
      <c r="N19" s="7"/>
      <c r="O19" s="7"/>
      <c r="P19" s="7"/>
      <c r="Q19" s="7"/>
    </row>
    <row r="20" spans="1:17">
      <c r="A20" s="122" t="s">
        <v>58</v>
      </c>
      <c r="B20" s="123"/>
      <c r="C20" s="123"/>
      <c r="D20" s="124"/>
      <c r="E20" s="8"/>
      <c r="F20" s="8"/>
      <c r="G20" s="8"/>
      <c r="H20" s="8"/>
      <c r="I20" s="8"/>
      <c r="J20" s="8"/>
      <c r="K20" s="8"/>
      <c r="L20" s="8"/>
      <c r="M20" s="7"/>
      <c r="N20" s="7"/>
      <c r="O20" s="7"/>
      <c r="P20" s="7"/>
      <c r="Q20" s="7"/>
    </row>
    <row r="21" spans="1:17" ht="25.5">
      <c r="A21" s="125" t="s">
        <v>59</v>
      </c>
      <c r="B21" s="126"/>
      <c r="C21" s="24" t="s">
        <v>60</v>
      </c>
      <c r="D21" s="26" t="s">
        <v>61</v>
      </c>
      <c r="E21" s="8"/>
      <c r="F21" s="8"/>
      <c r="G21" s="8"/>
      <c r="H21" s="8"/>
      <c r="I21" s="8"/>
      <c r="J21" s="8"/>
      <c r="K21" s="8"/>
      <c r="L21" s="8"/>
      <c r="M21" s="7"/>
      <c r="N21" s="7"/>
      <c r="O21" s="7"/>
      <c r="P21" s="7"/>
      <c r="Q21" s="7"/>
    </row>
    <row r="22" spans="1:17" ht="27">
      <c r="A22" s="9" t="s">
        <v>62</v>
      </c>
      <c r="B22" s="14" t="s">
        <v>63</v>
      </c>
      <c r="C22" s="28">
        <v>40</v>
      </c>
      <c r="D22" s="28">
        <f>+IF(B18="HABILITADO",G49,"N/A")</f>
        <v>5</v>
      </c>
      <c r="E22" s="8"/>
      <c r="F22" s="8"/>
      <c r="G22" s="8"/>
      <c r="H22" s="8"/>
      <c r="I22" s="8"/>
      <c r="J22" s="8"/>
      <c r="K22" s="8"/>
      <c r="L22" s="8"/>
      <c r="M22" s="7"/>
      <c r="N22" s="7"/>
      <c r="O22" s="7"/>
      <c r="P22" s="7"/>
      <c r="Q22" s="7"/>
    </row>
    <row r="23" spans="1:17" ht="27">
      <c r="A23" s="9" t="s">
        <v>64</v>
      </c>
      <c r="B23" s="14" t="s">
        <v>65</v>
      </c>
      <c r="C23" s="28">
        <v>30</v>
      </c>
      <c r="D23" s="28">
        <f>+IF(B18="HABILITADO",MAX(E57:E60),"N/A")</f>
        <v>30</v>
      </c>
      <c r="E23" s="8"/>
      <c r="F23" s="8"/>
      <c r="G23" s="8"/>
      <c r="H23" s="8"/>
      <c r="I23" s="8"/>
      <c r="J23" s="8"/>
      <c r="K23" s="8"/>
      <c r="L23" s="8"/>
      <c r="M23" s="7"/>
      <c r="N23" s="7"/>
      <c r="O23" s="7"/>
      <c r="P23" s="7"/>
      <c r="Q23" s="7"/>
    </row>
    <row r="24" spans="1:17" ht="27">
      <c r="A24" s="9" t="s">
        <v>66</v>
      </c>
      <c r="B24" s="14" t="s">
        <v>67</v>
      </c>
      <c r="C24" s="28">
        <v>20</v>
      </c>
      <c r="D24" s="28">
        <f>+IF(AND(B18="HABILITADO",E64="CUMPLE"),G64,"N/A")</f>
        <v>20</v>
      </c>
      <c r="E24" s="8"/>
      <c r="F24" s="8"/>
      <c r="G24" s="8"/>
      <c r="H24" s="8"/>
      <c r="I24" s="8"/>
      <c r="J24" s="8"/>
      <c r="K24" s="8"/>
      <c r="L24" s="8"/>
      <c r="M24" s="7"/>
      <c r="N24" s="7"/>
      <c r="O24" s="7"/>
      <c r="P24" s="7"/>
      <c r="Q24" s="7"/>
    </row>
    <row r="25" spans="1:17" ht="41.25" customHeight="1">
      <c r="A25" s="9" t="s">
        <v>68</v>
      </c>
      <c r="B25" s="14" t="s">
        <v>69</v>
      </c>
      <c r="C25" s="28">
        <v>10</v>
      </c>
      <c r="D25" s="28">
        <f>+IF(B18="HABILITADO",E68,"N/A")</f>
        <v>1.1290855067679102</v>
      </c>
      <c r="E25" s="8"/>
      <c r="F25" s="8"/>
      <c r="G25" s="8"/>
      <c r="H25" s="8"/>
      <c r="I25" s="8"/>
      <c r="J25" s="8"/>
      <c r="K25" s="8"/>
      <c r="L25" s="8"/>
      <c r="M25" s="7"/>
      <c r="N25" s="7"/>
      <c r="O25" s="7"/>
      <c r="P25" s="7"/>
      <c r="Q25" s="7"/>
    </row>
    <row r="26" spans="1:17">
      <c r="A26" s="122" t="s">
        <v>70</v>
      </c>
      <c r="B26" s="124"/>
      <c r="C26" s="29">
        <v>100</v>
      </c>
      <c r="D26" s="40">
        <f>SUM(D22:D25)</f>
        <v>56.129085506767908</v>
      </c>
      <c r="E26" s="8"/>
      <c r="F26" s="8"/>
      <c r="G26" s="8"/>
      <c r="H26" s="8"/>
      <c r="I26" s="8"/>
      <c r="J26" s="8"/>
      <c r="K26" s="8"/>
      <c r="L26" s="8"/>
      <c r="M26" s="7"/>
      <c r="N26" s="7"/>
      <c r="O26" s="7"/>
      <c r="P26" s="7"/>
      <c r="Q26" s="7"/>
    </row>
    <row r="27" spans="1:17">
      <c r="A27" s="5"/>
      <c r="B27" s="5"/>
      <c r="C27" s="8"/>
      <c r="D27" s="8"/>
      <c r="E27" s="8"/>
      <c r="F27" s="8"/>
      <c r="G27" s="8"/>
      <c r="H27" s="8"/>
      <c r="I27" s="8"/>
      <c r="J27" s="8"/>
      <c r="K27" s="8"/>
      <c r="L27" s="8"/>
      <c r="M27" s="7"/>
      <c r="N27" s="7"/>
      <c r="O27" s="7"/>
      <c r="P27" s="7"/>
      <c r="Q27" s="7"/>
    </row>
    <row r="28" spans="1:17">
      <c r="A28" s="8"/>
      <c r="B28" s="16"/>
      <c r="C28" s="112" t="s">
        <v>71</v>
      </c>
      <c r="D28" s="112"/>
      <c r="E28" s="112"/>
      <c r="F28" s="112"/>
      <c r="G28" s="112"/>
      <c r="H28" s="16"/>
      <c r="I28" s="16"/>
      <c r="J28" s="16"/>
      <c r="K28" s="16"/>
      <c r="L28" s="16"/>
      <c r="M28" s="16"/>
      <c r="N28" s="6"/>
      <c r="O28" s="6"/>
      <c r="P28" s="6"/>
      <c r="Q28" s="6"/>
    </row>
    <row r="29" spans="1:17">
      <c r="A29" s="112" t="s">
        <v>72</v>
      </c>
      <c r="B29" s="112"/>
      <c r="C29" s="27" t="s">
        <v>73</v>
      </c>
      <c r="D29" s="27" t="s">
        <v>74</v>
      </c>
      <c r="E29" s="27" t="s">
        <v>75</v>
      </c>
      <c r="F29" s="27" t="s">
        <v>76</v>
      </c>
      <c r="G29" s="27" t="s">
        <v>77</v>
      </c>
      <c r="H29" s="30" t="s">
        <v>47</v>
      </c>
    </row>
    <row r="30" spans="1:17">
      <c r="A30" s="9" t="s">
        <v>78</v>
      </c>
      <c r="B30" s="10" t="s">
        <v>79</v>
      </c>
      <c r="C30" s="31" t="s">
        <v>55</v>
      </c>
      <c r="D30" s="31"/>
      <c r="E30" s="31"/>
      <c r="F30" s="31"/>
      <c r="G30" s="31"/>
      <c r="H30" s="10"/>
    </row>
    <row r="31" spans="1:17" ht="54">
      <c r="A31" s="9" t="s">
        <v>80</v>
      </c>
      <c r="B31" s="10" t="s">
        <v>81</v>
      </c>
      <c r="C31" s="31" t="s">
        <v>55</v>
      </c>
      <c r="D31" s="31"/>
      <c r="E31" s="31"/>
      <c r="F31" s="31"/>
      <c r="G31" s="31"/>
      <c r="H31" s="10"/>
    </row>
    <row r="32" spans="1:17" ht="108">
      <c r="A32" s="127" t="s">
        <v>82</v>
      </c>
      <c r="B32" s="10" t="s">
        <v>83</v>
      </c>
      <c r="C32" s="31" t="s">
        <v>55</v>
      </c>
      <c r="D32" s="31"/>
      <c r="E32" s="31"/>
      <c r="F32" s="31"/>
      <c r="G32" s="31"/>
      <c r="H32" s="10" t="s">
        <v>84</v>
      </c>
    </row>
    <row r="33" spans="1:18">
      <c r="A33" s="128"/>
      <c r="B33" s="10" t="s">
        <v>85</v>
      </c>
      <c r="C33" s="109" t="str">
        <f>+IF(AND(E37="CUMPLE",E39="CUMPLE",E40="CUMPLE",E41="CUMPLE"),"CUMPLE","NO CUMPLE")</f>
        <v>CUMPLE</v>
      </c>
      <c r="D33" s="110"/>
      <c r="E33" s="110"/>
      <c r="F33" s="110"/>
      <c r="G33" s="111"/>
      <c r="H33" s="10"/>
    </row>
    <row r="34" spans="1:18" ht="27">
      <c r="A34" s="9">
        <v>14</v>
      </c>
      <c r="B34" s="10" t="s">
        <v>86</v>
      </c>
      <c r="C34" s="109" t="s">
        <v>55</v>
      </c>
      <c r="D34" s="110"/>
      <c r="E34" s="110"/>
      <c r="F34" s="110"/>
      <c r="G34" s="111"/>
      <c r="H34" s="10"/>
    </row>
    <row r="35" spans="1:18">
      <c r="A35" s="8"/>
      <c r="B35" s="16"/>
      <c r="C35" s="16"/>
      <c r="D35" s="16"/>
      <c r="E35" s="16"/>
      <c r="F35" s="16"/>
      <c r="G35" s="16"/>
      <c r="H35" s="16"/>
      <c r="I35" s="16"/>
      <c r="J35" s="16"/>
      <c r="K35" s="16"/>
      <c r="L35" s="16"/>
      <c r="M35" s="16"/>
      <c r="N35" s="6"/>
      <c r="O35" s="6"/>
      <c r="P35" s="6"/>
      <c r="Q35" s="6"/>
    </row>
    <row r="36" spans="1:18" s="17" customFormat="1" ht="27" customHeight="1">
      <c r="A36" s="95" t="s">
        <v>87</v>
      </c>
      <c r="B36" s="95"/>
      <c r="C36" s="95" t="s">
        <v>88</v>
      </c>
      <c r="D36" s="95"/>
      <c r="E36" s="95"/>
      <c r="F36" s="132" t="s">
        <v>47</v>
      </c>
      <c r="G36" s="132"/>
      <c r="H36" s="132"/>
      <c r="I36" s="60"/>
      <c r="J36" s="60"/>
      <c r="K36" s="60"/>
      <c r="L36" s="60"/>
      <c r="M36" s="60"/>
      <c r="N36" s="60"/>
      <c r="O36" s="6"/>
      <c r="P36" s="6"/>
      <c r="Q36" s="6"/>
      <c r="R36" s="6"/>
    </row>
    <row r="37" spans="1:18" s="17" customFormat="1" ht="67.5" customHeight="1">
      <c r="A37" s="10" t="s">
        <v>89</v>
      </c>
      <c r="B37" s="37">
        <v>3029</v>
      </c>
      <c r="C37" s="118" t="str">
        <f>+IF(B37&gt;'Resumen región 20'!E3,"NO CUMPLE, LA PROPUESTA SUPERA LOS ACCESOS PERMITIDOS PARA LA REGIÓN","CUMPLE, LOS ACCESOS MÁXIMOS PERMITIDOS PARA LA REGIÓN")</f>
        <v>CUMPLE, LOS ACCESOS MÁXIMOS PERMITIDOS PARA LA REGIÓN</v>
      </c>
      <c r="D37" s="118" t="str">
        <f>+IF(B37&lt;='Resumen región 20'!E3,IF(B38/B37&gt;=0.2,"CUMPLE CONDICIÓN DEL 20%","NO CUMPLE CONDICIÓN DEL 20%"),"NO CUMPLE, LA PROPUESTA SUPERA LOS ACCESOS PERMITIDOS PARA LA REGIÓN")</f>
        <v>CUMPLE CONDICIÓN DEL 20%</v>
      </c>
      <c r="E37" s="103" t="str">
        <f>+IF(AND(C37="CUMPLE, LOS ACCESOS MÁXIMOS PERMITIDOS PARA LA REGIÓN",D37="CUMPLE CONDICIÓN DEL 20%"),"CUMPLE","NO CUMPLE")</f>
        <v>CUMPLE</v>
      </c>
      <c r="F37" s="133" t="s">
        <v>84</v>
      </c>
      <c r="G37" s="134"/>
      <c r="H37" s="135"/>
      <c r="I37" s="60"/>
      <c r="J37" s="60"/>
      <c r="K37" s="60"/>
      <c r="L37" s="60"/>
      <c r="M37" s="60"/>
      <c r="N37" s="60"/>
      <c r="O37" s="6"/>
      <c r="P37" s="6"/>
      <c r="Q37" s="6"/>
      <c r="R37" s="6"/>
    </row>
    <row r="38" spans="1:18" s="17" customFormat="1" ht="54">
      <c r="A38" s="31" t="s">
        <v>90</v>
      </c>
      <c r="B38" s="37">
        <v>948</v>
      </c>
      <c r="C38" s="118"/>
      <c r="D38" s="118"/>
      <c r="E38" s="105"/>
      <c r="F38" s="136"/>
      <c r="G38" s="137"/>
      <c r="H38" s="138"/>
      <c r="I38" s="60"/>
      <c r="J38" s="60"/>
      <c r="K38" s="60"/>
      <c r="L38" s="60"/>
      <c r="M38" s="60"/>
      <c r="N38" s="60"/>
      <c r="O38" s="6"/>
      <c r="P38" s="6"/>
      <c r="Q38" s="6"/>
      <c r="R38" s="6"/>
    </row>
    <row r="39" spans="1:18" s="17" customFormat="1" ht="15" customHeight="1">
      <c r="A39" s="109" t="s">
        <v>91</v>
      </c>
      <c r="B39" s="110"/>
      <c r="C39" s="110"/>
      <c r="D39" s="111"/>
      <c r="E39" s="31" t="s">
        <v>55</v>
      </c>
      <c r="F39" s="129"/>
      <c r="G39" s="130"/>
      <c r="H39" s="131"/>
      <c r="I39" s="60"/>
      <c r="J39" s="60"/>
      <c r="K39" s="60"/>
      <c r="L39" s="60"/>
      <c r="M39" s="60"/>
      <c r="N39" s="60"/>
      <c r="O39" s="6"/>
      <c r="P39" s="6"/>
      <c r="Q39" s="6"/>
      <c r="R39" s="6"/>
    </row>
    <row r="40" spans="1:18" s="17" customFormat="1" ht="13.5" customHeight="1">
      <c r="A40" s="109" t="s">
        <v>92</v>
      </c>
      <c r="B40" s="110"/>
      <c r="C40" s="110"/>
      <c r="D40" s="111"/>
      <c r="E40" s="31" t="s">
        <v>55</v>
      </c>
      <c r="F40" s="129"/>
      <c r="G40" s="130"/>
      <c r="H40" s="131"/>
      <c r="I40" s="60"/>
      <c r="J40" s="60"/>
      <c r="K40" s="60"/>
      <c r="L40" s="60"/>
      <c r="M40" s="60"/>
      <c r="N40" s="60"/>
      <c r="O40" s="6"/>
      <c r="P40" s="6"/>
      <c r="Q40" s="6"/>
      <c r="R40" s="6"/>
    </row>
    <row r="41" spans="1:18" s="17" customFormat="1" ht="15" customHeight="1">
      <c r="A41" s="109" t="s">
        <v>93</v>
      </c>
      <c r="B41" s="110"/>
      <c r="C41" s="110"/>
      <c r="D41" s="111"/>
      <c r="E41" s="31" t="s">
        <v>55</v>
      </c>
      <c r="F41" s="129"/>
      <c r="G41" s="130"/>
      <c r="H41" s="131"/>
      <c r="I41" s="60"/>
      <c r="J41" s="60"/>
      <c r="K41" s="60"/>
      <c r="L41" s="60"/>
      <c r="M41" s="60"/>
      <c r="N41" s="60"/>
      <c r="O41" s="6"/>
      <c r="P41" s="6"/>
      <c r="Q41" s="6"/>
      <c r="R41" s="6"/>
    </row>
    <row r="42" spans="1:18" s="17" customFormat="1" ht="87.75" customHeight="1">
      <c r="A42" s="88" t="s">
        <v>94</v>
      </c>
      <c r="B42" s="89"/>
      <c r="C42" s="89"/>
      <c r="D42" s="89"/>
      <c r="E42" s="89"/>
      <c r="F42" s="89"/>
      <c r="G42" s="89"/>
      <c r="H42" s="90"/>
      <c r="I42" s="60"/>
      <c r="J42" s="60"/>
      <c r="K42" s="60"/>
      <c r="L42" s="60"/>
      <c r="M42" s="60"/>
      <c r="N42" s="60"/>
      <c r="O42" s="6"/>
      <c r="P42" s="6"/>
      <c r="Q42" s="6"/>
      <c r="R42" s="6"/>
    </row>
    <row r="43" spans="1:18" ht="6.75" customHeight="1">
      <c r="A43" s="21"/>
      <c r="C43" s="18"/>
      <c r="D43" s="18"/>
      <c r="E43" s="18"/>
      <c r="F43" s="18"/>
    </row>
    <row r="44" spans="1:18">
      <c r="A44" s="112" t="s">
        <v>95</v>
      </c>
      <c r="B44" s="112"/>
      <c r="C44" s="27" t="str">
        <f>+IF(COUNTIF(C30:G34,"=NO CUMPLE")&gt;0,"NO CUMPLE","CUMPLE")</f>
        <v>CUMPLE</v>
      </c>
      <c r="D44" s="21"/>
      <c r="E44" s="21"/>
      <c r="F44" s="21"/>
    </row>
    <row r="45" spans="1:18">
      <c r="A45" s="8"/>
      <c r="B45" s="16"/>
      <c r="C45" s="16"/>
      <c r="D45" s="16"/>
      <c r="E45" s="16"/>
      <c r="F45" s="16"/>
      <c r="G45" s="16"/>
      <c r="H45" s="16"/>
      <c r="I45" s="16"/>
      <c r="J45" s="16"/>
      <c r="K45" s="16"/>
      <c r="L45" s="16"/>
      <c r="M45" s="16"/>
      <c r="N45" s="6"/>
      <c r="O45" s="6"/>
      <c r="P45" s="6"/>
      <c r="Q45" s="6"/>
    </row>
    <row r="46" spans="1:18">
      <c r="A46" s="112" t="s">
        <v>96</v>
      </c>
      <c r="B46" s="112"/>
      <c r="C46" s="112"/>
      <c r="D46" s="112"/>
      <c r="E46" s="112"/>
      <c r="F46" s="112"/>
      <c r="G46" s="112"/>
      <c r="H46" s="112"/>
      <c r="O46" s="18"/>
      <c r="P46" s="18"/>
      <c r="Q46" s="18"/>
    </row>
    <row r="48" spans="1:18" s="17" customFormat="1" ht="54">
      <c r="A48" s="95" t="s">
        <v>97</v>
      </c>
      <c r="B48" s="32" t="s">
        <v>98</v>
      </c>
      <c r="C48" s="32" t="s">
        <v>99</v>
      </c>
      <c r="D48" s="32" t="s">
        <v>100</v>
      </c>
      <c r="E48" s="32" t="s">
        <v>101</v>
      </c>
      <c r="F48" s="32" t="s">
        <v>102</v>
      </c>
      <c r="G48" s="32" t="s">
        <v>103</v>
      </c>
      <c r="H48" s="35" t="s">
        <v>47</v>
      </c>
    </row>
    <row r="49" spans="1:8" s="17" customFormat="1">
      <c r="A49" s="95"/>
      <c r="B49" s="11" t="s">
        <v>104</v>
      </c>
      <c r="C49" s="33">
        <v>0</v>
      </c>
      <c r="D49" s="106" t="s">
        <v>105</v>
      </c>
      <c r="E49" s="106">
        <v>1</v>
      </c>
      <c r="F49" s="103">
        <f>+ROUND((E49/'Resumen región 20'!E5)*100,0)</f>
        <v>7</v>
      </c>
      <c r="G49" s="117">
        <f>IF(F49=0,0,IF(AND(F49&gt;0,F49&lt;=20),5,IF(AND(F49&gt;20,F49&lt;=50),15,IF(AND(F49&gt;50,F49&lt;=70),25,IF(AND(F49&gt;70,F49&lt;=100),40,"ERROR")))))</f>
        <v>5</v>
      </c>
      <c r="H49" s="100" t="s">
        <v>106</v>
      </c>
    </row>
    <row r="50" spans="1:8" s="17" customFormat="1" ht="27">
      <c r="A50" s="95"/>
      <c r="B50" s="11" t="s">
        <v>107</v>
      </c>
      <c r="C50" s="33">
        <v>5</v>
      </c>
      <c r="D50" s="107"/>
      <c r="E50" s="107"/>
      <c r="F50" s="104"/>
      <c r="G50" s="117"/>
      <c r="H50" s="101"/>
    </row>
    <row r="51" spans="1:8" s="17" customFormat="1" ht="27">
      <c r="A51" s="95"/>
      <c r="B51" s="11" t="s">
        <v>108</v>
      </c>
      <c r="C51" s="33">
        <v>15</v>
      </c>
      <c r="D51" s="107"/>
      <c r="E51" s="107"/>
      <c r="F51" s="104"/>
      <c r="G51" s="117"/>
      <c r="H51" s="101"/>
    </row>
    <row r="52" spans="1:8" s="17" customFormat="1" ht="27">
      <c r="A52" s="95"/>
      <c r="B52" s="11" t="s">
        <v>109</v>
      </c>
      <c r="C52" s="33">
        <v>25</v>
      </c>
      <c r="D52" s="107"/>
      <c r="E52" s="107"/>
      <c r="F52" s="104"/>
      <c r="G52" s="117"/>
      <c r="H52" s="101"/>
    </row>
    <row r="53" spans="1:8" s="17" customFormat="1" ht="27">
      <c r="A53" s="95"/>
      <c r="B53" s="11" t="s">
        <v>110</v>
      </c>
      <c r="C53" s="33">
        <v>40</v>
      </c>
      <c r="D53" s="108"/>
      <c r="E53" s="108"/>
      <c r="F53" s="105"/>
      <c r="G53" s="117"/>
      <c r="H53" s="102"/>
    </row>
    <row r="56" spans="1:8" ht="40.5">
      <c r="A56" s="95" t="s">
        <v>111</v>
      </c>
      <c r="B56" s="32" t="s">
        <v>112</v>
      </c>
      <c r="C56" s="32" t="s">
        <v>99</v>
      </c>
      <c r="D56" s="32" t="s">
        <v>113</v>
      </c>
      <c r="E56" s="32" t="s">
        <v>114</v>
      </c>
      <c r="F56" s="98" t="s">
        <v>47</v>
      </c>
      <c r="G56" s="98"/>
      <c r="H56" s="98"/>
    </row>
    <row r="57" spans="1:8">
      <c r="A57" s="95"/>
      <c r="B57" s="31" t="s">
        <v>115</v>
      </c>
      <c r="C57" s="33">
        <v>0</v>
      </c>
      <c r="D57" s="58"/>
      <c r="E57" s="59"/>
      <c r="F57" s="113"/>
      <c r="G57" s="114"/>
      <c r="H57" s="115"/>
    </row>
    <row r="58" spans="1:8">
      <c r="A58" s="95"/>
      <c r="B58" s="31" t="s">
        <v>116</v>
      </c>
      <c r="C58" s="33">
        <v>5</v>
      </c>
      <c r="D58" s="58"/>
      <c r="E58" s="59"/>
      <c r="F58" s="113"/>
      <c r="G58" s="114"/>
      <c r="H58" s="115"/>
    </row>
    <row r="59" spans="1:8">
      <c r="A59" s="95"/>
      <c r="B59" s="31" t="s">
        <v>117</v>
      </c>
      <c r="C59" s="33">
        <v>15</v>
      </c>
      <c r="D59" s="58"/>
      <c r="E59" s="59"/>
      <c r="F59" s="113"/>
      <c r="G59" s="114"/>
      <c r="H59" s="115"/>
    </row>
    <row r="60" spans="1:8">
      <c r="A60" s="95"/>
      <c r="B60" s="31" t="s">
        <v>118</v>
      </c>
      <c r="C60" s="33">
        <v>30</v>
      </c>
      <c r="D60" s="58" t="s">
        <v>119</v>
      </c>
      <c r="E60" s="59">
        <f>C60</f>
        <v>30</v>
      </c>
      <c r="F60" s="113" t="s">
        <v>120</v>
      </c>
      <c r="G60" s="114"/>
      <c r="H60" s="115"/>
    </row>
    <row r="63" spans="1:8" ht="27">
      <c r="A63" s="95" t="s">
        <v>121</v>
      </c>
      <c r="B63" s="32" t="s">
        <v>122</v>
      </c>
      <c r="C63" s="32" t="s">
        <v>123</v>
      </c>
      <c r="D63" s="32" t="s">
        <v>124</v>
      </c>
      <c r="E63" s="32" t="s">
        <v>125</v>
      </c>
      <c r="F63" s="32" t="s">
        <v>99</v>
      </c>
      <c r="G63" s="32" t="s">
        <v>103</v>
      </c>
      <c r="H63" s="39" t="s">
        <v>47</v>
      </c>
    </row>
    <row r="64" spans="1:8">
      <c r="A64" s="95"/>
      <c r="B64" s="36">
        <v>59970</v>
      </c>
      <c r="C64" s="36">
        <v>99950</v>
      </c>
      <c r="D64" s="66">
        <v>84900</v>
      </c>
      <c r="E64" s="12" t="str">
        <f>+IF(AND(D64&gt;=B64,D64&lt;=C64),"CUMPLE","NO CUMPLE")</f>
        <v>CUMPLE</v>
      </c>
      <c r="F64" s="28">
        <v>20</v>
      </c>
      <c r="G64" s="41">
        <v>20</v>
      </c>
      <c r="H64" s="38"/>
    </row>
    <row r="66" spans="1:18">
      <c r="A66" s="5"/>
      <c r="B66" s="5"/>
      <c r="C66" s="8"/>
      <c r="D66" s="8"/>
      <c r="E66" s="8"/>
      <c r="F66" s="8"/>
      <c r="G66" s="8"/>
      <c r="H66" s="8"/>
      <c r="I66" s="8"/>
      <c r="J66" s="8"/>
      <c r="K66" s="8"/>
      <c r="L66" s="8"/>
      <c r="M66" s="7"/>
      <c r="N66" s="7"/>
      <c r="O66" s="7"/>
      <c r="P66" s="7"/>
      <c r="Q66" s="7"/>
    </row>
    <row r="67" spans="1:18" ht="54">
      <c r="A67" s="96" t="s">
        <v>126</v>
      </c>
      <c r="B67" s="32" t="s">
        <v>127</v>
      </c>
      <c r="C67" s="32" t="s">
        <v>128</v>
      </c>
      <c r="D67" s="32" t="s">
        <v>99</v>
      </c>
      <c r="E67" s="32" t="s">
        <v>103</v>
      </c>
      <c r="F67" s="98" t="s">
        <v>47</v>
      </c>
      <c r="G67" s="98"/>
      <c r="H67" s="98"/>
      <c r="I67" s="8"/>
      <c r="J67" s="8"/>
      <c r="K67" s="7"/>
      <c r="L67" s="7"/>
      <c r="M67" s="7"/>
      <c r="N67" s="7"/>
      <c r="O67" s="7"/>
    </row>
    <row r="68" spans="1:18" ht="46.5" customHeight="1">
      <c r="A68" s="97"/>
      <c r="B68" s="42">
        <f>+ROUND('Resumen región 20'!E3*20%,0)</f>
        <v>606</v>
      </c>
      <c r="C68" s="76">
        <v>948</v>
      </c>
      <c r="D68" s="28">
        <v>10</v>
      </c>
      <c r="E68" s="28">
        <f>+IF(((C68-B68)/'Resumen región 20'!E3)*D68&gt;10,10,((C68-B68)/'Resumen región 20'!E3)*D68)</f>
        <v>1.1290855067679102</v>
      </c>
      <c r="F68" s="99" t="s">
        <v>84</v>
      </c>
      <c r="G68" s="99"/>
      <c r="H68" s="99"/>
      <c r="I68" s="8"/>
      <c r="J68" s="8"/>
      <c r="K68" s="7"/>
      <c r="L68" s="7"/>
      <c r="M68" s="7"/>
      <c r="N68" s="7"/>
      <c r="O68" s="7"/>
    </row>
    <row r="69" spans="1:18" s="17" customFormat="1" ht="42" customHeight="1">
      <c r="A69" s="88" t="s">
        <v>129</v>
      </c>
      <c r="B69" s="89"/>
      <c r="C69" s="89"/>
      <c r="D69" s="89"/>
      <c r="E69" s="89"/>
      <c r="F69" s="89"/>
      <c r="G69" s="89"/>
      <c r="H69" s="90"/>
      <c r="I69" s="60"/>
      <c r="J69" s="60"/>
      <c r="K69" s="60"/>
      <c r="L69" s="60"/>
      <c r="M69" s="60"/>
      <c r="N69" s="60"/>
      <c r="O69" s="6"/>
      <c r="P69" s="6"/>
      <c r="Q69" s="6"/>
      <c r="R69" s="6"/>
    </row>
  </sheetData>
  <mergeCells count="50">
    <mergeCell ref="A44:B44"/>
    <mergeCell ref="F41:H41"/>
    <mergeCell ref="C36:E36"/>
    <mergeCell ref="A36:B36"/>
    <mergeCell ref="F36:H36"/>
    <mergeCell ref="A39:D39"/>
    <mergeCell ref="A40:D40"/>
    <mergeCell ref="E37:E38"/>
    <mergeCell ref="F37:H38"/>
    <mergeCell ref="F39:H39"/>
    <mergeCell ref="F40:H40"/>
    <mergeCell ref="C37:C38"/>
    <mergeCell ref="A42:H42"/>
    <mergeCell ref="A41:D41"/>
    <mergeCell ref="A1:H1"/>
    <mergeCell ref="D49:D53"/>
    <mergeCell ref="G49:G53"/>
    <mergeCell ref="A46:H46"/>
    <mergeCell ref="A48:A53"/>
    <mergeCell ref="D37:D38"/>
    <mergeCell ref="B3:E3"/>
    <mergeCell ref="A13:B13"/>
    <mergeCell ref="A20:D20"/>
    <mergeCell ref="A26:B26"/>
    <mergeCell ref="A29:B29"/>
    <mergeCell ref="C33:G33"/>
    <mergeCell ref="A21:B21"/>
    <mergeCell ref="A32:A33"/>
    <mergeCell ref="A56:A60"/>
    <mergeCell ref="F56:H56"/>
    <mergeCell ref="F57:H57"/>
    <mergeCell ref="F58:H58"/>
    <mergeCell ref="F59:H59"/>
    <mergeCell ref="F60:H60"/>
    <mergeCell ref="A69:H69"/>
    <mergeCell ref="G11:H11"/>
    <mergeCell ref="G6:H6"/>
    <mergeCell ref="G7:H7"/>
    <mergeCell ref="G8:H8"/>
    <mergeCell ref="G9:H9"/>
    <mergeCell ref="G10:H10"/>
    <mergeCell ref="A63:A64"/>
    <mergeCell ref="A67:A68"/>
    <mergeCell ref="F67:H67"/>
    <mergeCell ref="F68:H68"/>
    <mergeCell ref="H49:H53"/>
    <mergeCell ref="F49:F53"/>
    <mergeCell ref="E49:E53"/>
    <mergeCell ref="C34:G34"/>
    <mergeCell ref="C28:G28"/>
  </mergeCells>
  <phoneticPr fontId="6" type="noConversion"/>
  <pageMargins left="0.7" right="0.7" top="0.75" bottom="0.75" header="0.3" footer="0.3"/>
  <pageSetup scale="99" orientation="portrait" r:id="rId1"/>
  <extLst>
    <ext xmlns:x14="http://schemas.microsoft.com/office/spreadsheetml/2009/9/main" uri="{CCE6A557-97BC-4b89-ADB6-D9C93CAAB3DF}">
      <x14:dataValidations xmlns:xm="http://schemas.microsoft.com/office/excel/2006/main" count="1">
        <x14:dataValidation type="list" showInputMessage="1" showErrorMessage="1" errorTitle="No permitido" error="Seleccione" xr:uid="{0AE40C85-7749-4BA2-9BC0-3FD5C805D6F5}">
          <x14:formula1>
            <xm:f>Variables!$A$2:$A$3</xm:f>
          </x14:formula1>
          <xm:sqref>D30:G32 N45:Q45 C30:C34 E39:E42 N28:Q28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ECBC0C-199A-44CA-8EF4-CFD48BB9E7EA}">
  <dimension ref="A1:R69"/>
  <sheetViews>
    <sheetView showGridLines="0" zoomScaleNormal="100" zoomScaleSheetLayoutView="70" zoomScalePageLayoutView="85" workbookViewId="0">
      <selection activeCell="D24" sqref="D24"/>
    </sheetView>
  </sheetViews>
  <sheetFormatPr defaultColWidth="17.140625" defaultRowHeight="13.5"/>
  <cols>
    <col min="1" max="1" width="21.42578125" style="4" customWidth="1"/>
    <col min="2" max="2" width="33.140625" style="4" customWidth="1"/>
    <col min="3" max="5" width="17.140625" style="4"/>
    <col min="6" max="7" width="17" style="4" customWidth="1"/>
    <col min="8" max="8" width="38.5703125" style="4" customWidth="1"/>
    <col min="9" max="16384" width="17.140625" style="4"/>
  </cols>
  <sheetData>
    <row r="1" spans="1:17" ht="31.5" customHeight="1">
      <c r="A1" s="77" t="s">
        <v>0</v>
      </c>
      <c r="B1" s="116"/>
      <c r="C1" s="116"/>
      <c r="D1" s="116"/>
      <c r="E1" s="116"/>
      <c r="F1" s="116"/>
      <c r="G1" s="116"/>
      <c r="H1" s="116"/>
      <c r="O1" s="5"/>
      <c r="P1" s="5"/>
      <c r="Q1" s="5"/>
    </row>
    <row r="2" spans="1:17" ht="15" customHeight="1">
      <c r="O2" s="5"/>
      <c r="P2" s="5"/>
      <c r="Q2" s="5"/>
    </row>
    <row r="3" spans="1:17">
      <c r="A3" s="13" t="s">
        <v>39</v>
      </c>
      <c r="B3" s="119" t="s">
        <v>130</v>
      </c>
      <c r="C3" s="119"/>
      <c r="D3" s="119"/>
      <c r="E3" s="119"/>
      <c r="F3" s="21"/>
      <c r="G3" s="21"/>
      <c r="H3" s="21"/>
      <c r="I3" s="21"/>
      <c r="J3" s="21"/>
      <c r="K3" s="21"/>
      <c r="L3" s="21"/>
      <c r="M3" s="21"/>
      <c r="N3" s="21"/>
      <c r="O3" s="7"/>
      <c r="P3" s="7"/>
      <c r="Q3" s="7"/>
    </row>
    <row r="4" spans="1:17" ht="6.75" customHeight="1">
      <c r="A4" s="7"/>
      <c r="B4" s="22"/>
      <c r="C4" s="22"/>
      <c r="D4" s="22"/>
      <c r="E4" s="22"/>
      <c r="F4" s="21"/>
      <c r="G4" s="21"/>
      <c r="H4" s="21"/>
      <c r="I4" s="21"/>
      <c r="J4" s="21"/>
      <c r="K4" s="21"/>
      <c r="L4" s="21"/>
      <c r="M4" s="21"/>
      <c r="N4" s="21"/>
      <c r="O4" s="7"/>
      <c r="P4" s="7"/>
      <c r="Q4" s="7"/>
    </row>
    <row r="5" spans="1:17">
      <c r="A5" s="5"/>
      <c r="B5" s="5"/>
      <c r="C5" s="8"/>
      <c r="D5" s="8"/>
      <c r="E5" s="8"/>
      <c r="F5" s="8"/>
      <c r="G5" s="8"/>
      <c r="H5" s="8"/>
      <c r="I5" s="8"/>
      <c r="J5" s="8"/>
      <c r="K5" s="8"/>
      <c r="L5" s="8"/>
      <c r="M5" s="7"/>
      <c r="N5" s="7"/>
      <c r="O5" s="7"/>
      <c r="P5" s="7"/>
      <c r="Q5" s="7"/>
    </row>
    <row r="6" spans="1:17" s="7" customFormat="1" ht="46.5" customHeight="1">
      <c r="A6" s="32" t="s">
        <v>41</v>
      </c>
      <c r="B6" s="32" t="s">
        <v>42</v>
      </c>
      <c r="C6" s="32" t="s">
        <v>43</v>
      </c>
      <c r="D6" s="32" t="s">
        <v>44</v>
      </c>
      <c r="E6" s="32" t="s">
        <v>45</v>
      </c>
      <c r="F6" s="32" t="s">
        <v>46</v>
      </c>
      <c r="G6" s="93" t="s">
        <v>47</v>
      </c>
      <c r="H6" s="94"/>
    </row>
    <row r="7" spans="1:17" ht="56.25" customHeight="1">
      <c r="A7" s="12" t="s">
        <v>48</v>
      </c>
      <c r="B7" s="64" t="s">
        <v>130</v>
      </c>
      <c r="C7" s="67">
        <v>96002238</v>
      </c>
      <c r="D7" s="64" t="s">
        <v>131</v>
      </c>
      <c r="E7" s="68">
        <v>1</v>
      </c>
      <c r="F7" s="67" t="s">
        <v>50</v>
      </c>
      <c r="G7" s="139" t="s">
        <v>132</v>
      </c>
      <c r="H7" s="140"/>
      <c r="I7" s="8"/>
      <c r="J7" s="8"/>
      <c r="K7" s="8"/>
      <c r="L7" s="8"/>
      <c r="M7" s="7"/>
      <c r="N7" s="7"/>
      <c r="O7" s="7"/>
      <c r="P7" s="7"/>
      <c r="Q7" s="7"/>
    </row>
    <row r="8" spans="1:17">
      <c r="A8" s="12"/>
      <c r="B8" s="20"/>
      <c r="C8" s="11"/>
      <c r="D8" s="11"/>
      <c r="E8" s="11"/>
      <c r="F8" s="11"/>
      <c r="G8" s="139"/>
      <c r="H8" s="140"/>
      <c r="I8" s="8"/>
      <c r="J8" s="8"/>
      <c r="K8" s="8"/>
      <c r="L8" s="8"/>
      <c r="M8" s="7"/>
      <c r="N8" s="7"/>
      <c r="O8" s="7"/>
      <c r="P8" s="7"/>
      <c r="Q8" s="7"/>
    </row>
    <row r="9" spans="1:17">
      <c r="A9" s="12"/>
      <c r="B9" s="20"/>
      <c r="C9" s="11"/>
      <c r="D9" s="11"/>
      <c r="E9" s="11"/>
      <c r="F9" s="11"/>
      <c r="G9" s="139"/>
      <c r="H9" s="140"/>
      <c r="I9" s="8"/>
      <c r="J9" s="8"/>
      <c r="K9" s="8"/>
      <c r="L9" s="8"/>
      <c r="M9" s="7"/>
      <c r="N9" s="7"/>
      <c r="O9" s="7"/>
      <c r="P9" s="7"/>
      <c r="Q9" s="7"/>
    </row>
    <row r="10" spans="1:17">
      <c r="A10" s="12"/>
      <c r="B10" s="20"/>
      <c r="C10" s="19"/>
      <c r="D10" s="15"/>
      <c r="E10" s="15"/>
      <c r="F10" s="15"/>
      <c r="G10" s="139"/>
      <c r="H10" s="140"/>
      <c r="I10" s="8"/>
      <c r="J10" s="8"/>
      <c r="K10" s="8"/>
      <c r="L10" s="8"/>
      <c r="M10" s="7"/>
      <c r="N10" s="7"/>
      <c r="O10" s="7"/>
      <c r="P10" s="7"/>
      <c r="Q10" s="7"/>
    </row>
    <row r="11" spans="1:17">
      <c r="A11" s="12"/>
      <c r="B11" s="20"/>
      <c r="C11" s="19"/>
      <c r="D11" s="15"/>
      <c r="E11" s="15"/>
      <c r="F11" s="15"/>
      <c r="G11" s="139"/>
      <c r="H11" s="140"/>
      <c r="I11" s="8"/>
      <c r="J11" s="8"/>
      <c r="K11" s="8"/>
      <c r="L11" s="8"/>
      <c r="M11" s="7"/>
      <c r="N11" s="7"/>
      <c r="O11" s="7"/>
      <c r="P11" s="7"/>
      <c r="Q11" s="7"/>
    </row>
    <row r="12" spans="1:17">
      <c r="A12" s="5"/>
      <c r="B12" s="5"/>
      <c r="C12" s="8"/>
      <c r="D12" s="8"/>
      <c r="E12" s="8"/>
      <c r="F12" s="8"/>
      <c r="G12" s="8"/>
      <c r="H12" s="8"/>
      <c r="I12" s="8"/>
      <c r="J12" s="8"/>
      <c r="K12" s="8"/>
      <c r="L12" s="8"/>
      <c r="M12" s="7"/>
      <c r="N12" s="7"/>
      <c r="O12" s="7"/>
      <c r="P12" s="7"/>
      <c r="Q12" s="7"/>
    </row>
    <row r="13" spans="1:17">
      <c r="A13" s="120" t="s">
        <v>51</v>
      </c>
      <c r="B13" s="121"/>
      <c r="C13" s="8"/>
      <c r="D13" s="8"/>
      <c r="E13" s="8"/>
      <c r="F13" s="8"/>
      <c r="G13" s="8"/>
      <c r="H13" s="8"/>
      <c r="I13" s="8"/>
      <c r="J13" s="8"/>
      <c r="K13" s="8"/>
      <c r="L13" s="7"/>
      <c r="M13" s="7"/>
      <c r="N13" s="7"/>
      <c r="O13" s="7"/>
      <c r="P13" s="7"/>
    </row>
    <row r="14" spans="1:17">
      <c r="A14" s="24" t="s">
        <v>52</v>
      </c>
      <c r="B14" s="24" t="s">
        <v>53</v>
      </c>
      <c r="C14" s="8"/>
      <c r="D14" s="8"/>
      <c r="E14" s="8"/>
      <c r="F14" s="8"/>
      <c r="G14" s="8"/>
      <c r="H14" s="8"/>
      <c r="I14" s="8"/>
      <c r="J14" s="8"/>
      <c r="K14" s="8"/>
      <c r="L14" s="7"/>
      <c r="M14" s="7"/>
      <c r="N14" s="7"/>
      <c r="O14" s="7"/>
      <c r="P14" s="7"/>
    </row>
    <row r="15" spans="1:17">
      <c r="A15" s="23" t="s">
        <v>54</v>
      </c>
      <c r="B15" s="25" t="s">
        <v>55</v>
      </c>
      <c r="C15" s="8"/>
      <c r="D15" s="8"/>
      <c r="E15" s="8"/>
      <c r="F15" s="8"/>
      <c r="G15" s="8"/>
      <c r="H15" s="8"/>
      <c r="I15" s="8"/>
      <c r="J15" s="8"/>
      <c r="K15" s="8"/>
      <c r="L15" s="7"/>
      <c r="M15" s="7"/>
      <c r="N15" s="7"/>
      <c r="O15" s="7"/>
      <c r="P15" s="7"/>
    </row>
    <row r="16" spans="1:17">
      <c r="A16" s="23" t="s">
        <v>56</v>
      </c>
      <c r="B16" s="25" t="str">
        <f>+C44</f>
        <v>CUMPLE</v>
      </c>
      <c r="C16" s="8"/>
      <c r="D16" s="8"/>
      <c r="E16" s="8"/>
      <c r="F16" s="8"/>
      <c r="G16" s="8"/>
      <c r="H16" s="8"/>
      <c r="I16" s="8"/>
      <c r="J16" s="8"/>
      <c r="K16" s="8"/>
      <c r="L16" s="7"/>
      <c r="M16" s="7"/>
      <c r="N16" s="7"/>
      <c r="O16" s="7"/>
      <c r="P16" s="7"/>
    </row>
    <row r="17" spans="1:17">
      <c r="A17" s="23" t="s">
        <v>57</v>
      </c>
      <c r="B17" s="25" t="s">
        <v>55</v>
      </c>
      <c r="C17" s="8"/>
      <c r="D17" s="8"/>
      <c r="E17" s="8"/>
      <c r="F17" s="8"/>
      <c r="G17" s="8"/>
      <c r="H17" s="8"/>
      <c r="I17" s="8"/>
      <c r="J17" s="8"/>
      <c r="K17" s="8"/>
      <c r="L17" s="7"/>
      <c r="M17" s="7"/>
      <c r="N17" s="7"/>
      <c r="O17" s="7"/>
      <c r="P17" s="7"/>
    </row>
    <row r="18" spans="1:17">
      <c r="A18" s="24" t="s">
        <v>33</v>
      </c>
      <c r="B18" s="24" t="str">
        <f>IF(AND(B15="CUMPLE",B16="CUMPLE",B17="CUMPLE"),"HABILITADO","NO HABILITADO")</f>
        <v>HABILITADO</v>
      </c>
      <c r="C18" s="8"/>
      <c r="D18" s="8"/>
      <c r="E18" s="8"/>
      <c r="F18" s="8"/>
      <c r="G18" s="8"/>
      <c r="H18" s="8"/>
      <c r="I18" s="8"/>
      <c r="J18" s="8"/>
      <c r="K18" s="8"/>
      <c r="L18" s="7"/>
      <c r="M18" s="7"/>
      <c r="N18" s="7"/>
      <c r="O18" s="7"/>
      <c r="P18" s="7"/>
    </row>
    <row r="19" spans="1:17">
      <c r="A19" s="5"/>
      <c r="B19" s="5"/>
      <c r="C19" s="8"/>
      <c r="D19" s="8"/>
      <c r="E19" s="8"/>
      <c r="F19" s="8"/>
      <c r="G19" s="8"/>
      <c r="H19" s="8"/>
      <c r="I19" s="8"/>
      <c r="J19" s="8"/>
      <c r="K19" s="8"/>
      <c r="L19" s="8"/>
      <c r="M19" s="7"/>
      <c r="N19" s="7"/>
      <c r="O19" s="7"/>
      <c r="P19" s="7"/>
      <c r="Q19" s="7"/>
    </row>
    <row r="20" spans="1:17">
      <c r="A20" s="122" t="s">
        <v>58</v>
      </c>
      <c r="B20" s="123"/>
      <c r="C20" s="123"/>
      <c r="D20" s="124"/>
      <c r="E20" s="8"/>
      <c r="F20" s="8"/>
      <c r="G20" s="8"/>
      <c r="H20" s="8"/>
      <c r="I20" s="8"/>
      <c r="J20" s="8"/>
      <c r="K20" s="8"/>
      <c r="L20" s="8"/>
      <c r="M20" s="7"/>
      <c r="N20" s="7"/>
      <c r="O20" s="7"/>
      <c r="P20" s="7"/>
      <c r="Q20" s="7"/>
    </row>
    <row r="21" spans="1:17" ht="25.5">
      <c r="A21" s="125" t="s">
        <v>59</v>
      </c>
      <c r="B21" s="126"/>
      <c r="C21" s="24" t="s">
        <v>60</v>
      </c>
      <c r="D21" s="26" t="s">
        <v>61</v>
      </c>
      <c r="E21" s="8"/>
      <c r="F21" s="8"/>
      <c r="G21" s="8"/>
      <c r="H21" s="8"/>
      <c r="I21" s="8"/>
      <c r="J21" s="8"/>
      <c r="K21" s="8"/>
      <c r="L21" s="8"/>
      <c r="M21" s="7"/>
      <c r="N21" s="7"/>
      <c r="O21" s="7"/>
      <c r="P21" s="7"/>
      <c r="Q21" s="7"/>
    </row>
    <row r="22" spans="1:17" ht="27">
      <c r="A22" s="9" t="s">
        <v>62</v>
      </c>
      <c r="B22" s="14" t="s">
        <v>63</v>
      </c>
      <c r="C22" s="28">
        <v>40</v>
      </c>
      <c r="D22" s="28">
        <f>+IF(B18="HABILITADO",G49,"N/A")</f>
        <v>15</v>
      </c>
      <c r="E22" s="8"/>
      <c r="F22" s="8"/>
      <c r="G22" s="8"/>
      <c r="H22" s="8"/>
      <c r="I22" s="8"/>
      <c r="J22" s="8"/>
      <c r="K22" s="8"/>
      <c r="L22" s="8"/>
      <c r="M22" s="7"/>
      <c r="N22" s="7"/>
      <c r="O22" s="7"/>
      <c r="P22" s="7"/>
      <c r="Q22" s="7"/>
    </row>
    <row r="23" spans="1:17" ht="27">
      <c r="A23" s="9" t="s">
        <v>64</v>
      </c>
      <c r="B23" s="14" t="s">
        <v>65</v>
      </c>
      <c r="C23" s="28">
        <v>30</v>
      </c>
      <c r="D23" s="28">
        <f>+IF(B18="HABILITADO",MAX(E57:E60),"N/A")</f>
        <v>30</v>
      </c>
      <c r="E23" s="8"/>
      <c r="F23" s="8"/>
      <c r="G23" s="8"/>
      <c r="H23" s="8"/>
      <c r="I23" s="8"/>
      <c r="J23" s="8"/>
      <c r="K23" s="8"/>
      <c r="L23" s="8"/>
      <c r="M23" s="7"/>
      <c r="N23" s="7"/>
      <c r="O23" s="7"/>
      <c r="P23" s="7"/>
      <c r="Q23" s="7"/>
    </row>
    <row r="24" spans="1:17" ht="27">
      <c r="A24" s="9" t="s">
        <v>66</v>
      </c>
      <c r="B24" s="14" t="s">
        <v>67</v>
      </c>
      <c r="C24" s="28">
        <v>20</v>
      </c>
      <c r="D24" s="33">
        <f>+IF(AND(B18="HABILITADO",E64="CUMPLE"),G64,"N/A")</f>
        <v>19.510000000000002</v>
      </c>
      <c r="E24" s="8"/>
      <c r="F24" s="8"/>
      <c r="G24" s="8"/>
      <c r="H24" s="8"/>
      <c r="I24" s="8"/>
      <c r="J24" s="8"/>
      <c r="K24" s="8"/>
      <c r="L24" s="8"/>
      <c r="M24" s="7"/>
      <c r="N24" s="7"/>
      <c r="O24" s="7"/>
      <c r="P24" s="7"/>
      <c r="Q24" s="7"/>
    </row>
    <row r="25" spans="1:17" ht="40.5" customHeight="1">
      <c r="A25" s="9" t="s">
        <v>68</v>
      </c>
      <c r="B25" s="14" t="s">
        <v>69</v>
      </c>
      <c r="C25" s="28">
        <v>10</v>
      </c>
      <c r="D25" s="28">
        <f>+IF(B18="HABILITADO",E68,"N/A")</f>
        <v>2.3374050841862002</v>
      </c>
      <c r="E25" s="8"/>
      <c r="F25" s="8"/>
      <c r="G25" s="8"/>
      <c r="H25" s="8"/>
      <c r="I25" s="8"/>
      <c r="J25" s="8"/>
      <c r="K25" s="8"/>
      <c r="L25" s="8"/>
      <c r="M25" s="7"/>
      <c r="N25" s="7"/>
      <c r="O25" s="7"/>
      <c r="P25" s="7"/>
      <c r="Q25" s="7"/>
    </row>
    <row r="26" spans="1:17">
      <c r="A26" s="122" t="s">
        <v>70</v>
      </c>
      <c r="B26" s="124"/>
      <c r="C26" s="29">
        <v>100</v>
      </c>
      <c r="D26" s="40">
        <f>SUM(D22:D25)</f>
        <v>66.847405084186207</v>
      </c>
      <c r="E26" s="8"/>
      <c r="F26" s="8"/>
      <c r="G26" s="8"/>
      <c r="H26" s="8"/>
      <c r="I26" s="8"/>
      <c r="J26" s="8"/>
      <c r="K26" s="8"/>
      <c r="L26" s="8"/>
      <c r="M26" s="7"/>
      <c r="N26" s="7"/>
      <c r="O26" s="7"/>
      <c r="P26" s="7"/>
      <c r="Q26" s="7"/>
    </row>
    <row r="27" spans="1:17">
      <c r="A27" s="5"/>
      <c r="B27" s="5"/>
      <c r="C27" s="8"/>
      <c r="D27" s="8"/>
      <c r="E27" s="8"/>
      <c r="F27" s="8"/>
      <c r="G27" s="8"/>
      <c r="H27" s="8"/>
      <c r="I27" s="8"/>
      <c r="J27" s="8"/>
      <c r="K27" s="8"/>
      <c r="L27" s="8"/>
      <c r="M27" s="7"/>
      <c r="N27" s="7"/>
      <c r="O27" s="7"/>
      <c r="P27" s="7"/>
      <c r="Q27" s="7"/>
    </row>
    <row r="28" spans="1:17">
      <c r="A28" s="8"/>
      <c r="B28" s="16"/>
      <c r="C28" s="112" t="s">
        <v>71</v>
      </c>
      <c r="D28" s="112"/>
      <c r="E28" s="112"/>
      <c r="F28" s="112"/>
      <c r="G28" s="112"/>
      <c r="H28" s="16"/>
      <c r="I28" s="16"/>
      <c r="J28" s="16"/>
      <c r="K28" s="16"/>
      <c r="L28" s="16"/>
      <c r="M28" s="16"/>
      <c r="N28" s="6"/>
      <c r="O28" s="6"/>
      <c r="P28" s="6"/>
      <c r="Q28" s="6"/>
    </row>
    <row r="29" spans="1:17">
      <c r="A29" s="112" t="s">
        <v>72</v>
      </c>
      <c r="B29" s="112"/>
      <c r="C29" s="27" t="s">
        <v>73</v>
      </c>
      <c r="D29" s="27" t="s">
        <v>74</v>
      </c>
      <c r="E29" s="27" t="s">
        <v>75</v>
      </c>
      <c r="F29" s="27" t="s">
        <v>76</v>
      </c>
      <c r="G29" s="27" t="s">
        <v>77</v>
      </c>
      <c r="H29" s="30" t="s">
        <v>47</v>
      </c>
    </row>
    <row r="30" spans="1:17">
      <c r="A30" s="9" t="s">
        <v>78</v>
      </c>
      <c r="B30" s="10" t="s">
        <v>79</v>
      </c>
      <c r="C30" s="31" t="s">
        <v>55</v>
      </c>
      <c r="D30" s="31"/>
      <c r="E30" s="31"/>
      <c r="F30" s="31"/>
      <c r="G30" s="31"/>
      <c r="H30" s="10"/>
    </row>
    <row r="31" spans="1:17" ht="54">
      <c r="A31" s="9" t="s">
        <v>80</v>
      </c>
      <c r="B31" s="10" t="s">
        <v>81</v>
      </c>
      <c r="C31" s="31" t="s">
        <v>55</v>
      </c>
      <c r="D31" s="31"/>
      <c r="E31" s="31"/>
      <c r="F31" s="31"/>
      <c r="G31" s="31"/>
      <c r="H31" s="10"/>
    </row>
    <row r="32" spans="1:17" ht="108">
      <c r="A32" s="127" t="s">
        <v>82</v>
      </c>
      <c r="B32" s="10" t="s">
        <v>83</v>
      </c>
      <c r="C32" s="31" t="s">
        <v>55</v>
      </c>
      <c r="D32" s="31"/>
      <c r="E32" s="31"/>
      <c r="F32" s="31"/>
      <c r="G32" s="31"/>
      <c r="H32" s="69"/>
    </row>
    <row r="33" spans="1:18">
      <c r="A33" s="128"/>
      <c r="B33" s="10" t="s">
        <v>85</v>
      </c>
      <c r="C33" s="109" t="str">
        <f>+IF(AND(E37="CUMPLE",E39="CUMPLE",E40="CUMPLE",E41="CUMPLE"),"CUMPLE","NO CUMPLE")</f>
        <v>CUMPLE</v>
      </c>
      <c r="D33" s="110"/>
      <c r="E33" s="110"/>
      <c r="F33" s="110"/>
      <c r="G33" s="111"/>
      <c r="H33" s="10"/>
    </row>
    <row r="34" spans="1:18" ht="27">
      <c r="A34" s="9">
        <v>14</v>
      </c>
      <c r="B34" s="10" t="s">
        <v>86</v>
      </c>
      <c r="C34" s="109" t="s">
        <v>55</v>
      </c>
      <c r="D34" s="110"/>
      <c r="E34" s="110"/>
      <c r="F34" s="110"/>
      <c r="G34" s="111"/>
      <c r="H34" s="10"/>
    </row>
    <row r="35" spans="1:18">
      <c r="A35" s="8"/>
      <c r="B35" s="16"/>
      <c r="C35" s="16"/>
      <c r="D35" s="16"/>
      <c r="E35" s="16"/>
      <c r="F35" s="16"/>
      <c r="G35" s="16"/>
      <c r="H35" s="16"/>
      <c r="I35" s="16"/>
      <c r="J35" s="16"/>
      <c r="K35" s="16"/>
      <c r="L35" s="16"/>
      <c r="M35" s="16"/>
      <c r="N35" s="6"/>
      <c r="O35" s="6"/>
      <c r="P35" s="6"/>
      <c r="Q35" s="6"/>
    </row>
    <row r="36" spans="1:18" s="17" customFormat="1" ht="27" customHeight="1">
      <c r="A36" s="95" t="s">
        <v>87</v>
      </c>
      <c r="B36" s="95"/>
      <c r="C36" s="95" t="s">
        <v>88</v>
      </c>
      <c r="D36" s="95"/>
      <c r="E36" s="95"/>
      <c r="F36" s="132" t="s">
        <v>47</v>
      </c>
      <c r="G36" s="132"/>
      <c r="H36" s="132"/>
      <c r="I36" s="60"/>
      <c r="J36" s="60"/>
      <c r="K36" s="60"/>
      <c r="L36" s="60"/>
      <c r="M36" s="60"/>
      <c r="N36" s="60"/>
      <c r="O36" s="6"/>
      <c r="P36" s="6"/>
      <c r="Q36" s="6"/>
      <c r="R36" s="6"/>
    </row>
    <row r="37" spans="1:18" s="17" customFormat="1" ht="67.5" customHeight="1">
      <c r="A37" s="10" t="s">
        <v>89</v>
      </c>
      <c r="B37" s="37">
        <v>3029</v>
      </c>
      <c r="C37" s="118" t="str">
        <f>+IF(B37&gt;'Resumen región 20'!E3,"NO CUMPLE, LA PROPUESTA SUPERA LOS ACCESOS PERMITIDOS PARA LA REGIÓN","CUMPLE, LOS ACCESOS MÁXIMOS PERMITIDOS PARA LA REGIÓN")</f>
        <v>CUMPLE, LOS ACCESOS MÁXIMOS PERMITIDOS PARA LA REGIÓN</v>
      </c>
      <c r="D37" s="118" t="str">
        <f>+IF(B37&lt;='Resumen región 20'!E3,IF(B38/B37&gt;=0.2,"CUMPLE CONDICIÓN DEL 20%","NO CUMPLE CONDICIÓN DEL 20%"),"NO CUMPLE, LA PROPUESTA SUPERA LOS ACCESOS PERMITIDOS PARA LA REGIÓN")</f>
        <v>CUMPLE CONDICIÓN DEL 20%</v>
      </c>
      <c r="E37" s="103" t="str">
        <f>+IF(AND(C37="CUMPLE, LOS ACCESOS MÁXIMOS PERMITIDOS PARA LA REGIÓN",D37="CUMPLE CONDICIÓN DEL 20%"),"CUMPLE","NO CUMPLE")</f>
        <v>CUMPLE</v>
      </c>
      <c r="F37" s="133" t="s">
        <v>133</v>
      </c>
      <c r="G37" s="141"/>
      <c r="H37" s="142"/>
      <c r="I37" s="60"/>
      <c r="J37" s="60"/>
      <c r="K37" s="60"/>
      <c r="L37" s="60"/>
      <c r="M37" s="60"/>
      <c r="N37" s="60"/>
      <c r="O37" s="6"/>
      <c r="P37" s="6"/>
      <c r="Q37" s="6"/>
      <c r="R37" s="6"/>
    </row>
    <row r="38" spans="1:18" s="17" customFormat="1" ht="54">
      <c r="A38" s="31" t="s">
        <v>90</v>
      </c>
      <c r="B38" s="37">
        <v>1314</v>
      </c>
      <c r="C38" s="118"/>
      <c r="D38" s="118"/>
      <c r="E38" s="105"/>
      <c r="F38" s="143"/>
      <c r="G38" s="144"/>
      <c r="H38" s="145"/>
      <c r="I38" s="60"/>
      <c r="J38" s="60"/>
      <c r="K38" s="60"/>
      <c r="L38" s="60"/>
      <c r="M38" s="60"/>
      <c r="N38" s="60"/>
      <c r="O38" s="6"/>
      <c r="P38" s="6"/>
      <c r="Q38" s="6"/>
      <c r="R38" s="6"/>
    </row>
    <row r="39" spans="1:18" s="17" customFormat="1" ht="15" customHeight="1">
      <c r="A39" s="109" t="s">
        <v>91</v>
      </c>
      <c r="B39" s="110"/>
      <c r="C39" s="110"/>
      <c r="D39" s="111"/>
      <c r="E39" s="31" t="s">
        <v>55</v>
      </c>
      <c r="F39" s="129"/>
      <c r="G39" s="130"/>
      <c r="H39" s="131"/>
      <c r="I39" s="60"/>
      <c r="J39" s="60"/>
      <c r="K39" s="60"/>
      <c r="L39" s="60"/>
      <c r="M39" s="60"/>
      <c r="N39" s="60"/>
      <c r="O39" s="6"/>
      <c r="P39" s="6"/>
      <c r="Q39" s="6"/>
      <c r="R39" s="6"/>
    </row>
    <row r="40" spans="1:18" s="17" customFormat="1" ht="13.5" customHeight="1">
      <c r="A40" s="109" t="s">
        <v>92</v>
      </c>
      <c r="B40" s="110"/>
      <c r="C40" s="110"/>
      <c r="D40" s="111"/>
      <c r="E40" s="31" t="s">
        <v>55</v>
      </c>
      <c r="F40" s="129"/>
      <c r="G40" s="130"/>
      <c r="H40" s="131"/>
      <c r="I40" s="60"/>
      <c r="J40" s="60"/>
      <c r="K40" s="60"/>
      <c r="L40" s="60"/>
      <c r="M40" s="60"/>
      <c r="N40" s="60"/>
      <c r="O40" s="6"/>
      <c r="P40" s="6"/>
      <c r="Q40" s="6"/>
      <c r="R40" s="6"/>
    </row>
    <row r="41" spans="1:18" s="17" customFormat="1" ht="15" customHeight="1">
      <c r="A41" s="109" t="s">
        <v>93</v>
      </c>
      <c r="B41" s="110"/>
      <c r="C41" s="110"/>
      <c r="D41" s="111"/>
      <c r="E41" s="31" t="s">
        <v>55</v>
      </c>
      <c r="F41" s="129"/>
      <c r="G41" s="130"/>
      <c r="H41" s="131"/>
      <c r="I41" s="60"/>
      <c r="J41" s="60"/>
      <c r="K41" s="60"/>
      <c r="L41" s="60"/>
      <c r="M41" s="60"/>
      <c r="N41" s="60"/>
      <c r="O41" s="6"/>
      <c r="P41" s="6"/>
      <c r="Q41" s="6"/>
      <c r="R41" s="6"/>
    </row>
    <row r="42" spans="1:18" s="17" customFormat="1" ht="87.75" customHeight="1">
      <c r="A42" s="88" t="s">
        <v>94</v>
      </c>
      <c r="B42" s="89"/>
      <c r="C42" s="89"/>
      <c r="D42" s="89"/>
      <c r="E42" s="89"/>
      <c r="F42" s="89"/>
      <c r="G42" s="89"/>
      <c r="H42" s="90"/>
      <c r="I42" s="60"/>
      <c r="J42" s="60"/>
      <c r="K42" s="60"/>
      <c r="L42" s="60"/>
      <c r="M42" s="60"/>
      <c r="N42" s="60"/>
      <c r="O42" s="6"/>
      <c r="P42" s="6"/>
      <c r="Q42" s="6"/>
      <c r="R42" s="6"/>
    </row>
    <row r="43" spans="1:18" ht="6.75" customHeight="1">
      <c r="A43" s="21"/>
      <c r="C43" s="18"/>
      <c r="D43" s="18"/>
      <c r="E43" s="18"/>
      <c r="F43" s="18"/>
    </row>
    <row r="44" spans="1:18">
      <c r="A44" s="112" t="s">
        <v>95</v>
      </c>
      <c r="B44" s="112"/>
      <c r="C44" s="27" t="str">
        <f>+IF(COUNTIF(C30:G34,"=NO CUMPLE")&gt;0,"NO CUMPLE","CUMPLE")</f>
        <v>CUMPLE</v>
      </c>
      <c r="D44" s="21"/>
      <c r="E44" s="21"/>
      <c r="F44" s="21"/>
    </row>
    <row r="45" spans="1:18">
      <c r="A45" s="8"/>
      <c r="B45" s="16"/>
      <c r="C45" s="16"/>
      <c r="D45" s="16"/>
      <c r="E45" s="16"/>
      <c r="F45" s="16"/>
      <c r="G45" s="16"/>
      <c r="H45" s="16"/>
      <c r="I45" s="16"/>
      <c r="J45" s="16"/>
      <c r="K45" s="16"/>
      <c r="L45" s="16"/>
      <c r="M45" s="16"/>
      <c r="N45" s="6"/>
      <c r="O45" s="6"/>
      <c r="P45" s="6"/>
      <c r="Q45" s="6"/>
    </row>
    <row r="46" spans="1:18">
      <c r="A46" s="112" t="s">
        <v>96</v>
      </c>
      <c r="B46" s="112"/>
      <c r="C46" s="112"/>
      <c r="D46" s="112"/>
      <c r="E46" s="112"/>
      <c r="F46" s="112"/>
      <c r="G46" s="112"/>
      <c r="H46" s="112"/>
      <c r="O46" s="18"/>
      <c r="P46" s="18"/>
      <c r="Q46" s="18"/>
    </row>
    <row r="48" spans="1:18" s="17" customFormat="1" ht="54">
      <c r="A48" s="95" t="s">
        <v>97</v>
      </c>
      <c r="B48" s="32" t="s">
        <v>98</v>
      </c>
      <c r="C48" s="32" t="s">
        <v>99</v>
      </c>
      <c r="D48" s="32" t="s">
        <v>100</v>
      </c>
      <c r="E48" s="32" t="s">
        <v>101</v>
      </c>
      <c r="F48" s="32" t="s">
        <v>102</v>
      </c>
      <c r="G48" s="32" t="s">
        <v>103</v>
      </c>
      <c r="H48" s="35" t="s">
        <v>47</v>
      </c>
    </row>
    <row r="49" spans="1:8" s="17" customFormat="1">
      <c r="A49" s="95"/>
      <c r="B49" s="11" t="s">
        <v>104</v>
      </c>
      <c r="C49" s="33">
        <v>0</v>
      </c>
      <c r="D49" s="106" t="s">
        <v>134</v>
      </c>
      <c r="E49" s="106">
        <v>6</v>
      </c>
      <c r="F49" s="103">
        <f>+ROUND((E49/'Resumen región 20'!E5)*100,0)</f>
        <v>43</v>
      </c>
      <c r="G49" s="117">
        <f>IF(F49=0,0,IF(AND(F49&gt;0,F49&lt;=20),5,IF(AND(F49&gt;20,F49&lt;=50),15,IF(AND(F49&gt;50,F49&lt;=70),25,IF(AND(F49&gt;70,F49&lt;=100),40,"ERROR")))))</f>
        <v>15</v>
      </c>
      <c r="H49" s="100" t="s">
        <v>135</v>
      </c>
    </row>
    <row r="50" spans="1:8" s="17" customFormat="1" ht="27">
      <c r="A50" s="95"/>
      <c r="B50" s="11" t="s">
        <v>107</v>
      </c>
      <c r="C50" s="33">
        <v>5</v>
      </c>
      <c r="D50" s="107"/>
      <c r="E50" s="107"/>
      <c r="F50" s="104"/>
      <c r="G50" s="117"/>
      <c r="H50" s="146"/>
    </row>
    <row r="51" spans="1:8" s="17" customFormat="1" ht="27">
      <c r="A51" s="95"/>
      <c r="B51" s="11" t="s">
        <v>108</v>
      </c>
      <c r="C51" s="33">
        <v>15</v>
      </c>
      <c r="D51" s="107"/>
      <c r="E51" s="107"/>
      <c r="F51" s="104"/>
      <c r="G51" s="117"/>
      <c r="H51" s="146"/>
    </row>
    <row r="52" spans="1:8" s="17" customFormat="1" ht="27">
      <c r="A52" s="95"/>
      <c r="B52" s="11" t="s">
        <v>109</v>
      </c>
      <c r="C52" s="33">
        <v>25</v>
      </c>
      <c r="D52" s="107"/>
      <c r="E52" s="107"/>
      <c r="F52" s="104"/>
      <c r="G52" s="117"/>
      <c r="H52" s="146"/>
    </row>
    <row r="53" spans="1:8" s="17" customFormat="1" ht="27">
      <c r="A53" s="95"/>
      <c r="B53" s="11" t="s">
        <v>110</v>
      </c>
      <c r="C53" s="33">
        <v>40</v>
      </c>
      <c r="D53" s="108"/>
      <c r="E53" s="108"/>
      <c r="F53" s="105"/>
      <c r="G53" s="117"/>
      <c r="H53" s="147"/>
    </row>
    <row r="56" spans="1:8" ht="40.5">
      <c r="A56" s="95" t="s">
        <v>111</v>
      </c>
      <c r="B56" s="32" t="s">
        <v>112</v>
      </c>
      <c r="C56" s="32" t="s">
        <v>99</v>
      </c>
      <c r="D56" s="32" t="s">
        <v>113</v>
      </c>
      <c r="E56" s="32" t="s">
        <v>114</v>
      </c>
      <c r="F56" s="98" t="s">
        <v>47</v>
      </c>
      <c r="G56" s="98"/>
      <c r="H56" s="98"/>
    </row>
    <row r="57" spans="1:8">
      <c r="A57" s="95"/>
      <c r="B57" s="31" t="s">
        <v>115</v>
      </c>
      <c r="C57" s="33">
        <v>0</v>
      </c>
      <c r="D57" s="58"/>
      <c r="E57" s="59"/>
      <c r="F57" s="113"/>
      <c r="G57" s="114"/>
      <c r="H57" s="115"/>
    </row>
    <row r="58" spans="1:8">
      <c r="A58" s="95"/>
      <c r="B58" s="31" t="s">
        <v>116</v>
      </c>
      <c r="C58" s="33">
        <v>5</v>
      </c>
      <c r="D58" s="58"/>
      <c r="E58" s="59"/>
      <c r="F58" s="113"/>
      <c r="G58" s="114"/>
      <c r="H58" s="115"/>
    </row>
    <row r="59" spans="1:8">
      <c r="A59" s="95"/>
      <c r="B59" s="31" t="s">
        <v>117</v>
      </c>
      <c r="C59" s="33">
        <v>15</v>
      </c>
      <c r="D59" s="58"/>
      <c r="E59" s="59"/>
      <c r="F59" s="113"/>
      <c r="G59" s="114"/>
      <c r="H59" s="115"/>
    </row>
    <row r="60" spans="1:8">
      <c r="A60" s="95"/>
      <c r="B60" s="31" t="s">
        <v>118</v>
      </c>
      <c r="C60" s="33">
        <v>30</v>
      </c>
      <c r="D60" s="58" t="s">
        <v>119</v>
      </c>
      <c r="E60" s="59">
        <f>+C60</f>
        <v>30</v>
      </c>
      <c r="F60" s="113" t="s">
        <v>136</v>
      </c>
      <c r="G60" s="114"/>
      <c r="H60" s="115"/>
    </row>
    <row r="63" spans="1:8" ht="27">
      <c r="A63" s="95" t="s">
        <v>121</v>
      </c>
      <c r="B63" s="32" t="s">
        <v>122</v>
      </c>
      <c r="C63" s="32" t="s">
        <v>123</v>
      </c>
      <c r="D63" s="32" t="s">
        <v>124</v>
      </c>
      <c r="E63" s="32" t="s">
        <v>125</v>
      </c>
      <c r="F63" s="32" t="s">
        <v>99</v>
      </c>
      <c r="G63" s="32" t="s">
        <v>103</v>
      </c>
      <c r="H63" s="39" t="s">
        <v>47</v>
      </c>
    </row>
    <row r="64" spans="1:8" ht="27">
      <c r="A64" s="95"/>
      <c r="B64" s="36">
        <v>59970</v>
      </c>
      <c r="C64" s="36">
        <v>99950</v>
      </c>
      <c r="D64" s="70">
        <v>87000</v>
      </c>
      <c r="E64" s="71" t="str">
        <f>+IF(AND(D64&gt;=B64,D64&lt;=C64),"CUMPLE","NO CUMPLE")</f>
        <v>CUMPLE</v>
      </c>
      <c r="F64" s="28">
        <v>20</v>
      </c>
      <c r="G64" s="41">
        <v>19.510000000000002</v>
      </c>
      <c r="H64" s="72" t="s">
        <v>137</v>
      </c>
    </row>
    <row r="66" spans="1:18">
      <c r="A66" s="5"/>
      <c r="B66" s="5"/>
      <c r="C66" s="8"/>
      <c r="D66" s="8"/>
      <c r="E66" s="8"/>
      <c r="F66" s="8"/>
      <c r="G66" s="8"/>
      <c r="H66" s="8"/>
      <c r="I66" s="8"/>
      <c r="J66" s="8"/>
      <c r="K66" s="8"/>
      <c r="L66" s="8"/>
      <c r="M66" s="7"/>
      <c r="N66" s="7"/>
      <c r="O66" s="7"/>
      <c r="P66" s="7"/>
      <c r="Q66" s="7"/>
    </row>
    <row r="67" spans="1:18" ht="54">
      <c r="A67" s="96" t="s">
        <v>126</v>
      </c>
      <c r="B67" s="32" t="s">
        <v>127</v>
      </c>
      <c r="C67" s="32" t="s">
        <v>128</v>
      </c>
      <c r="D67" s="32" t="s">
        <v>99</v>
      </c>
      <c r="E67" s="32" t="s">
        <v>103</v>
      </c>
      <c r="F67" s="98" t="s">
        <v>47</v>
      </c>
      <c r="G67" s="98"/>
      <c r="H67" s="98"/>
      <c r="I67" s="8"/>
      <c r="J67" s="8"/>
      <c r="K67" s="7"/>
      <c r="L67" s="7"/>
      <c r="M67" s="7"/>
      <c r="N67" s="7"/>
      <c r="O67" s="7"/>
    </row>
    <row r="68" spans="1:18" ht="33.75" customHeight="1">
      <c r="A68" s="97"/>
      <c r="B68" s="42">
        <f>+ROUND('Resumen región 20'!E3*20%,0)</f>
        <v>606</v>
      </c>
      <c r="C68" s="70">
        <v>1314</v>
      </c>
      <c r="D68" s="73">
        <v>10</v>
      </c>
      <c r="E68" s="73">
        <f>+IF(((C68-B68)/'Resumen región 20'!E3)*D68&gt;10,10,((C68-B68)/'Resumen región 20'!E3)*D68)</f>
        <v>2.3374050841862002</v>
      </c>
      <c r="F68" s="99" t="s">
        <v>138</v>
      </c>
      <c r="G68" s="99"/>
      <c r="H68" s="99"/>
      <c r="I68" s="8"/>
      <c r="J68" s="8"/>
      <c r="K68" s="7"/>
      <c r="L68" s="7"/>
      <c r="M68" s="7"/>
      <c r="N68" s="7"/>
      <c r="O68" s="7"/>
    </row>
    <row r="69" spans="1:18" s="17" customFormat="1" ht="42" customHeight="1">
      <c r="A69" s="88" t="s">
        <v>129</v>
      </c>
      <c r="B69" s="89"/>
      <c r="C69" s="89"/>
      <c r="D69" s="89"/>
      <c r="E69" s="89"/>
      <c r="F69" s="89"/>
      <c r="G69" s="89"/>
      <c r="H69" s="90"/>
      <c r="I69" s="60"/>
      <c r="J69" s="60"/>
      <c r="K69" s="60"/>
      <c r="L69" s="60"/>
      <c r="M69" s="60"/>
      <c r="N69" s="60"/>
      <c r="O69" s="6"/>
      <c r="P69" s="6"/>
      <c r="Q69" s="6"/>
      <c r="R69" s="6"/>
    </row>
  </sheetData>
  <mergeCells count="50">
    <mergeCell ref="A63:A64"/>
    <mergeCell ref="A67:A68"/>
    <mergeCell ref="F67:H67"/>
    <mergeCell ref="F68:H68"/>
    <mergeCell ref="A56:A60"/>
    <mergeCell ref="F56:H56"/>
    <mergeCell ref="F57:H57"/>
    <mergeCell ref="F58:H58"/>
    <mergeCell ref="F59:H59"/>
    <mergeCell ref="F60:H60"/>
    <mergeCell ref="A46:H46"/>
    <mergeCell ref="A48:A53"/>
    <mergeCell ref="D49:D53"/>
    <mergeCell ref="E49:E53"/>
    <mergeCell ref="F49:F53"/>
    <mergeCell ref="G49:G53"/>
    <mergeCell ref="H49:H53"/>
    <mergeCell ref="C37:C38"/>
    <mergeCell ref="D37:D38"/>
    <mergeCell ref="E37:E38"/>
    <mergeCell ref="F37:H38"/>
    <mergeCell ref="A39:D39"/>
    <mergeCell ref="F39:H39"/>
    <mergeCell ref="A40:D40"/>
    <mergeCell ref="F40:H40"/>
    <mergeCell ref="A41:D41"/>
    <mergeCell ref="F41:H41"/>
    <mergeCell ref="A44:B44"/>
    <mergeCell ref="A42:H42"/>
    <mergeCell ref="A1:H1"/>
    <mergeCell ref="B3:E3"/>
    <mergeCell ref="A13:B13"/>
    <mergeCell ref="A20:D20"/>
    <mergeCell ref="A21:B21"/>
    <mergeCell ref="A69:H69"/>
    <mergeCell ref="A26:B26"/>
    <mergeCell ref="C28:G28"/>
    <mergeCell ref="G11:H11"/>
    <mergeCell ref="G6:H6"/>
    <mergeCell ref="G7:H7"/>
    <mergeCell ref="G8:H8"/>
    <mergeCell ref="G9:H9"/>
    <mergeCell ref="G10:H10"/>
    <mergeCell ref="A29:B29"/>
    <mergeCell ref="A32:A33"/>
    <mergeCell ref="C33:G33"/>
    <mergeCell ref="C34:G34"/>
    <mergeCell ref="A36:B36"/>
    <mergeCell ref="C36:E36"/>
    <mergeCell ref="F36:H36"/>
  </mergeCells>
  <pageMargins left="0.7" right="0.7" top="0.75" bottom="0.75" header="0.3" footer="0.3"/>
  <pageSetup scale="99" orientation="portrait" r:id="rId1"/>
  <extLst>
    <ext xmlns:x14="http://schemas.microsoft.com/office/spreadsheetml/2009/9/main" uri="{CCE6A557-97BC-4b89-ADB6-D9C93CAAB3DF}">
      <x14:dataValidations xmlns:xm="http://schemas.microsoft.com/office/excel/2006/main" count="1">
        <x14:dataValidation type="list" showInputMessage="1" showErrorMessage="1" errorTitle="No permitido" error="Seleccione" xr:uid="{61642356-B577-45D2-BD87-04A47763251B}">
          <x14:formula1>
            <xm:f>Variables!$A$2:$A$3</xm:f>
          </x14:formula1>
          <xm:sqref>C30:G32 C34 E39:E42</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C80C18-3DE1-4E20-80D5-C00D5160187C}">
  <sheetPr codeName="Sheet1"/>
  <dimension ref="A1:B3"/>
  <sheetViews>
    <sheetView workbookViewId="0">
      <selection activeCell="H15" sqref="H15"/>
    </sheetView>
  </sheetViews>
  <sheetFormatPr defaultColWidth="9.140625" defaultRowHeight="15"/>
  <cols>
    <col min="1" max="1" width="10.7109375" style="1" customWidth="1"/>
  </cols>
  <sheetData>
    <row r="1" spans="1:2">
      <c r="A1" s="1" t="s">
        <v>139</v>
      </c>
      <c r="B1" s="1" t="s">
        <v>140</v>
      </c>
    </row>
    <row r="2" spans="1:2">
      <c r="A2" s="1" t="s">
        <v>55</v>
      </c>
      <c r="B2" s="1">
        <v>1</v>
      </c>
    </row>
    <row r="3" spans="1:2">
      <c r="A3" s="1" t="s">
        <v>141</v>
      </c>
      <c r="B3" s="1">
        <v>0</v>
      </c>
    </row>
  </sheetData>
  <pageMargins left="0.7" right="0.7" top="0.75" bottom="0.75" header="0.3" footer="0.3"/>
  <tableParts count="1">
    <tablePart r:id="rId1"/>
  </tableParts>
</workshee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Jairo Alexander Rojas</dc:creator>
  <cp:keywords/>
  <dc:description/>
  <cp:lastModifiedBy>Jairo Alexander Rojas Arias</cp:lastModifiedBy>
  <cp:revision/>
  <dcterms:created xsi:type="dcterms:W3CDTF">2024-07-18T10:19:11Z</dcterms:created>
  <dcterms:modified xsi:type="dcterms:W3CDTF">2024-08-23T22:56:48Z</dcterms:modified>
  <cp:category/>
  <cp:contentStatus/>
</cp:coreProperties>
</file>